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New Format" sheetId="2" r:id="rId1"/>
    <sheet name="Coursework MSC" sheetId="3" r:id="rId2"/>
    <sheet name="Sheet1" sheetId="4" r:id="rId3"/>
  </sheets>
  <calcPr calcId="125725"/>
</workbook>
</file>

<file path=xl/calcChain.xml><?xml version="1.0" encoding="utf-8"?>
<calcChain xmlns="http://schemas.openxmlformats.org/spreadsheetml/2006/main">
  <c r="E51" i="3"/>
  <c r="F51" s="1"/>
  <c r="G61" s="1"/>
  <c r="E56"/>
  <c r="F56" s="1"/>
  <c r="G80" l="1"/>
  <c r="F74"/>
  <c r="G98"/>
  <c r="J39" i="4"/>
  <c r="M36" l="1"/>
  <c r="F101" i="2" l="1"/>
  <c r="F99"/>
  <c r="F98"/>
  <c r="F97"/>
  <c r="F96"/>
  <c r="F95"/>
  <c r="F83" l="1"/>
  <c r="F82"/>
  <c r="F81"/>
  <c r="F80"/>
  <c r="F79"/>
  <c r="F78"/>
  <c r="F77"/>
  <c r="E19"/>
  <c r="D19"/>
  <c r="D33" l="1"/>
  <c r="G36"/>
  <c r="G84" i="3" l="1"/>
  <c r="G25" i="2" s="1"/>
  <c r="D35"/>
  <c r="D34"/>
  <c r="D32"/>
  <c r="D31"/>
  <c r="E12"/>
  <c r="H12" s="1"/>
  <c r="E11"/>
  <c r="H11" s="1"/>
  <c r="E10"/>
  <c r="H10" s="1"/>
  <c r="D8"/>
  <c r="G97" i="3"/>
  <c r="G96"/>
  <c r="F64"/>
  <c r="F63"/>
  <c r="E50"/>
  <c r="F50" s="1"/>
  <c r="E49"/>
  <c r="F49" s="1"/>
  <c r="E48"/>
  <c r="F48" s="1"/>
  <c r="E47"/>
  <c r="F47" s="1"/>
  <c r="E46"/>
  <c r="F46" s="1"/>
  <c r="F43"/>
  <c r="F42"/>
  <c r="E37"/>
  <c r="F35"/>
  <c r="F34"/>
  <c r="F33"/>
  <c r="F32"/>
  <c r="F30"/>
  <c r="F29"/>
  <c r="F28"/>
  <c r="F27"/>
  <c r="F26"/>
  <c r="G19" i="2" s="1"/>
  <c r="E13" i="3"/>
  <c r="E14" s="1"/>
  <c r="E15" s="1"/>
  <c r="E8" i="2" s="1"/>
  <c r="H9"/>
  <c r="G20" l="1"/>
  <c r="H8"/>
  <c r="H14" s="1"/>
  <c r="G28" s="1"/>
  <c r="G64" i="3"/>
  <c r="G23" i="2"/>
  <c r="E59" i="3"/>
  <c r="F58"/>
  <c r="E57"/>
  <c r="E55"/>
  <c r="E33" i="2" s="1"/>
  <c r="E54" i="3"/>
  <c r="F54" s="1"/>
  <c r="E45"/>
  <c r="F45" s="1"/>
  <c r="E44"/>
  <c r="F44" s="1"/>
  <c r="F15"/>
  <c r="G17" s="1"/>
  <c r="G37"/>
  <c r="G69" l="1"/>
  <c r="G18" i="2"/>
  <c r="F18" s="1"/>
  <c r="G21"/>
  <c r="G74" i="3"/>
  <c r="G34" i="2"/>
  <c r="F34" s="1"/>
  <c r="F25"/>
  <c r="F23"/>
  <c r="F57" i="3"/>
  <c r="E31" i="2"/>
  <c r="F59" i="3"/>
  <c r="E35" i="2"/>
  <c r="G35" s="1"/>
  <c r="F35" s="1"/>
  <c r="E34"/>
  <c r="F55" i="3"/>
  <c r="E32" i="2"/>
  <c r="G32" s="1"/>
  <c r="F32" s="1"/>
  <c r="G24"/>
  <c r="F66" i="3"/>
  <c r="G26" i="2" l="1"/>
  <c r="G33"/>
  <c r="F33" s="1"/>
  <c r="G31"/>
  <c r="F24"/>
  <c r="G66" i="3"/>
  <c r="F79"/>
  <c r="F80"/>
  <c r="F31" i="2" l="1"/>
  <c r="H39"/>
  <c r="F85" i="3"/>
  <c r="F26" i="2"/>
  <c r="G85" i="3"/>
  <c r="H41" i="2" l="1"/>
  <c r="H66" i="3"/>
  <c r="H84"/>
  <c r="H64"/>
  <c r="H37"/>
  <c r="H61"/>
  <c r="H69"/>
  <c r="H80"/>
  <c r="H74"/>
  <c r="G47" i="2" l="1"/>
  <c r="F47" s="1"/>
  <c r="G45"/>
  <c r="H53" s="1"/>
  <c r="G46"/>
  <c r="F46" s="1"/>
  <c r="H47" l="1"/>
  <c r="H49" s="1"/>
  <c r="F45"/>
</calcChain>
</file>

<file path=xl/comments1.xml><?xml version="1.0" encoding="utf-8"?>
<comments xmlns="http://schemas.openxmlformats.org/spreadsheetml/2006/main">
  <authors>
    <author>Author</author>
  </authors>
  <commentList>
    <comment ref="E4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Pl enter no. of Credit</t>
        </r>
      </text>
    </comment>
    <comment ref="E4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Pl.enter No of Credit</t>
        </r>
      </text>
    </comment>
  </commentList>
</comments>
</file>

<file path=xl/sharedStrings.xml><?xml version="1.0" encoding="utf-8"?>
<sst xmlns="http://schemas.openxmlformats.org/spreadsheetml/2006/main" count="213" uniqueCount="148">
  <si>
    <t>1.Course/Consultancy Fee</t>
  </si>
  <si>
    <t>2.Research Grant</t>
  </si>
  <si>
    <t>3.Registration fee</t>
  </si>
  <si>
    <t>4.Library Fee</t>
  </si>
  <si>
    <t>Total Income=Direct Cost +Indirect Cost</t>
  </si>
  <si>
    <t>% to be allocated</t>
  </si>
  <si>
    <t>Rs.</t>
  </si>
  <si>
    <t>A Total Income</t>
  </si>
  <si>
    <t>5.1.1 Payment to Outside Consultants/Team Members,Contract Staff</t>
  </si>
  <si>
    <t>5.1.2 Field Expenses,Academic Activities,Serveys,Testing ,etc.</t>
  </si>
  <si>
    <t>5.1.3 Conduct meeting,Hire lecture halls,Refreshment,Etc</t>
  </si>
  <si>
    <t>5.1.4 Travelling,Subsistence,Meterials,Equipment Usage etc.</t>
  </si>
  <si>
    <t>5.1.5 University/HEI/Course/Infrastructure Development/etc..Vote</t>
  </si>
  <si>
    <t>5.1.6 Government Taxes</t>
  </si>
  <si>
    <t>5.1.7 UGC-0.01% of Income</t>
  </si>
  <si>
    <t>5.1.8 Other</t>
  </si>
  <si>
    <t>C.Indirect Cost</t>
  </si>
  <si>
    <t>5.2.1 University/HEI Development Vote</t>
  </si>
  <si>
    <t>5.2.2 VC"s Vote</t>
  </si>
  <si>
    <t>5.23 Payment to Directly and Indirectly involved staff Members</t>
  </si>
  <si>
    <t>Total Cost=Direct Cost+Indirect Cost</t>
  </si>
  <si>
    <t>D.Excess of Total Income over Total Costs/Expenditure</t>
  </si>
  <si>
    <t>5.3 Total Allocation to Development Votes(5.1.5,5.2.1,5.2.2)/Total Income</t>
  </si>
  <si>
    <t>Unit</t>
  </si>
  <si>
    <t>Fees</t>
  </si>
  <si>
    <t>5.Medical Fee</t>
  </si>
  <si>
    <t>B Direct Cost</t>
  </si>
  <si>
    <r>
      <t xml:space="preserve">University/HEI,S : </t>
    </r>
    <r>
      <rPr>
        <b/>
        <sz val="11"/>
        <color theme="1"/>
        <rFont val="Calibri"/>
        <family val="2"/>
        <scheme val="minor"/>
      </rPr>
      <t>Postgraduate Institute of Science</t>
    </r>
  </si>
  <si>
    <r>
      <t xml:space="preserve">Programme          : </t>
    </r>
    <r>
      <rPr>
        <b/>
        <sz val="11"/>
        <color theme="1"/>
        <rFont val="Calibri"/>
        <family val="2"/>
        <scheme val="minor"/>
      </rPr>
      <t>M.Sc In ………………………………………</t>
    </r>
  </si>
  <si>
    <t>Note</t>
  </si>
  <si>
    <t>Postgraduate Institute of Science</t>
  </si>
  <si>
    <t>Code</t>
  </si>
  <si>
    <t>Bugdet Line</t>
  </si>
  <si>
    <t>Rate(Rs.)</t>
  </si>
  <si>
    <t>Units</t>
  </si>
  <si>
    <t>Amount</t>
  </si>
  <si>
    <t>As%</t>
  </si>
  <si>
    <t>No</t>
  </si>
  <si>
    <t>In Rs.</t>
  </si>
  <si>
    <t>TE</t>
  </si>
  <si>
    <t>A</t>
  </si>
  <si>
    <t>Income</t>
  </si>
  <si>
    <t>Number of Candidates Applied</t>
  </si>
  <si>
    <t>Number of Candidates  Selected</t>
  </si>
  <si>
    <t>Number of Students Enrolled</t>
  </si>
  <si>
    <t>Assuming 20% Dropout of Students</t>
  </si>
  <si>
    <t>Course Fee  (After Dropout Calculation)</t>
  </si>
  <si>
    <t>B</t>
  </si>
  <si>
    <t>Expenditure</t>
  </si>
  <si>
    <t>Initial Expenditure-Advertising Cost etc:</t>
  </si>
  <si>
    <t>Selection-Apptitude Test,interviewers,OT  etc:</t>
  </si>
  <si>
    <t>Inauguration</t>
  </si>
  <si>
    <t>Teaching-</t>
  </si>
  <si>
    <t>Lecturers</t>
  </si>
  <si>
    <t>Practicals-  Lecturers</t>
  </si>
  <si>
    <t xml:space="preserve">                  Demonstrators (Tw0 per class)</t>
  </si>
  <si>
    <t xml:space="preserve">                  Technical Officers</t>
  </si>
  <si>
    <t xml:space="preserve">                   Lab Attendants</t>
  </si>
  <si>
    <t>Field Visit - Lecturers</t>
  </si>
  <si>
    <t xml:space="preserve">                  Demonstrators</t>
  </si>
  <si>
    <t>Travelling - Lecturers,Field Visits ,etc.</t>
  </si>
  <si>
    <t>Examination</t>
  </si>
  <si>
    <t xml:space="preserve"> -Theory and Practicals</t>
  </si>
  <si>
    <t xml:space="preserve">      Paper Settings -Theory </t>
  </si>
  <si>
    <t xml:space="preserve">      Paper Settings - Practicals</t>
  </si>
  <si>
    <t xml:space="preserve">      Paper Marking - Theory</t>
  </si>
  <si>
    <t xml:space="preserve">      Paper Marking - Practicals</t>
  </si>
  <si>
    <t xml:space="preserve">      Paper Typing - Theory</t>
  </si>
  <si>
    <t xml:space="preserve">      Supervision -Theory</t>
  </si>
  <si>
    <t xml:space="preserve">      Supervision - Practicals</t>
  </si>
  <si>
    <t xml:space="preserve">      Invigiliation - Theory</t>
  </si>
  <si>
    <t xml:space="preserve">      Invigiliation - Practicals</t>
  </si>
  <si>
    <t xml:space="preserve">       Research Project Expenses-(Covering the Cost of </t>
  </si>
  <si>
    <t xml:space="preserve">       Chemical,Testing,Field Visits,Laboratary Test etc:)</t>
  </si>
  <si>
    <t xml:space="preserve">       Other Expenses (Travelling for examiners,etc )</t>
  </si>
  <si>
    <t xml:space="preserve">    </t>
  </si>
  <si>
    <t>Course Management - Co-ordinating  Fee</t>
  </si>
  <si>
    <t xml:space="preserve">                                     Communication Fee</t>
  </si>
  <si>
    <t>Staff Emoluments                    5% of the Total Income</t>
  </si>
  <si>
    <t>Supplies Overheads and</t>
  </si>
  <si>
    <t>Utility Charges                           5% of the total Income</t>
  </si>
  <si>
    <t>Rehabilitation,Maintenance &amp;</t>
  </si>
  <si>
    <t>*</t>
  </si>
  <si>
    <t xml:space="preserve">Development Fund                 </t>
  </si>
  <si>
    <r>
      <t xml:space="preserve">(a) Rehabilitation &amp; Maintenece     </t>
    </r>
    <r>
      <rPr>
        <b/>
        <sz val="10"/>
        <rFont val="Arial"/>
        <family val="2"/>
      </rPr>
      <t xml:space="preserve">   % of the Total Income</t>
    </r>
  </si>
  <si>
    <t>Expenditure (Note 1)</t>
  </si>
  <si>
    <r>
      <t xml:space="preserve">(b) Development Expenditure          </t>
    </r>
    <r>
      <rPr>
        <b/>
        <sz val="10"/>
        <rFont val="Arial"/>
        <family val="2"/>
      </rPr>
      <t xml:space="preserve"> % of the Total Income</t>
    </r>
  </si>
  <si>
    <t>(1) Infrastructure</t>
  </si>
  <si>
    <t>(2) Equipment</t>
  </si>
  <si>
    <t xml:space="preserve"> (Note 2)</t>
  </si>
  <si>
    <r>
      <t>Contingencies-</t>
    </r>
    <r>
      <rPr>
        <sz val="11"/>
        <color theme="1"/>
        <rFont val="Calibri"/>
        <family val="2"/>
        <scheme val="minor"/>
      </rPr>
      <t>Chemical &amp; Glassware</t>
    </r>
  </si>
  <si>
    <r>
      <t xml:space="preserve">                        </t>
    </r>
    <r>
      <rPr>
        <sz val="11"/>
        <color theme="1"/>
        <rFont val="Calibri"/>
        <family val="2"/>
        <scheme val="minor"/>
      </rPr>
      <t>Mechanical Electrical Goods</t>
    </r>
  </si>
  <si>
    <r>
      <t xml:space="preserve">                      </t>
    </r>
    <r>
      <rPr>
        <sz val="11"/>
        <color theme="1"/>
        <rFont val="Calibri"/>
        <family val="2"/>
        <scheme val="minor"/>
      </rPr>
      <t xml:space="preserve">  Other Expenses</t>
    </r>
  </si>
  <si>
    <t>Total Expenditure</t>
  </si>
  <si>
    <t xml:space="preserve"> *9</t>
  </si>
  <si>
    <t>Rehabilitation,Maintenance &amp; Development Fund</t>
  </si>
  <si>
    <t>Choice (V)</t>
  </si>
  <si>
    <t xml:space="preserve">Visiting </t>
  </si>
  <si>
    <t>Contribution to PGIS</t>
  </si>
  <si>
    <t>Lecturer</t>
  </si>
  <si>
    <t>Total</t>
  </si>
  <si>
    <t>Fee</t>
  </si>
  <si>
    <t>9 (a)</t>
  </si>
  <si>
    <t>9(b)</t>
  </si>
  <si>
    <t>Contribution</t>
  </si>
  <si>
    <t>Per hour</t>
  </si>
  <si>
    <t xml:space="preserve">        √</t>
  </si>
  <si>
    <t>B 1,2 &amp; 3 Covered by Processing Fee</t>
  </si>
  <si>
    <t>Note 01:</t>
  </si>
  <si>
    <t>Note 02:</t>
  </si>
  <si>
    <t>……………………………………………………………………</t>
  </si>
  <si>
    <t>…………………………..</t>
  </si>
  <si>
    <t>Chairman</t>
  </si>
  <si>
    <t>Programme Coordinator</t>
  </si>
  <si>
    <t>Board of Study In ………….</t>
  </si>
  <si>
    <t>……………………………………………………………….</t>
  </si>
  <si>
    <t>Director/PGIS</t>
  </si>
  <si>
    <t xml:space="preserve">    Exam Fee ( Setting,Marking,Supervision,Invigiliation,Typing ete.)</t>
  </si>
  <si>
    <t xml:space="preserve">    Thesis or project  Supervision</t>
  </si>
  <si>
    <t xml:space="preserve">    Thesis or Project Evaluation</t>
  </si>
  <si>
    <t xml:space="preserve">   Chemical,Testing,Field Visits,Laboratary Test etc:)</t>
  </si>
  <si>
    <t xml:space="preserve">    Examination expense-Other</t>
  </si>
  <si>
    <t>Total Direct Cost</t>
  </si>
  <si>
    <t>Indirect Cost=Total Incom-Direct Cost</t>
  </si>
  <si>
    <t>Prof.H.M.T.G.A.Pitawala</t>
  </si>
  <si>
    <t xml:space="preserve">       Evaluation of Review paper</t>
  </si>
  <si>
    <t xml:space="preserve">       Evaluation of Research Proposal </t>
  </si>
  <si>
    <t xml:space="preserve">Independent Study </t>
  </si>
  <si>
    <t xml:space="preserve">       Project Supervision fee - Rs.3,000 per Students</t>
  </si>
  <si>
    <t xml:space="preserve">    Evaluation of Reseearch Paper</t>
  </si>
  <si>
    <t>Please  filled this format , New format  will Automaticaly  linked</t>
  </si>
  <si>
    <t>Pl.Filling the Colour Cells only</t>
  </si>
  <si>
    <t>3500&lt;</t>
  </si>
  <si>
    <t xml:space="preserve">                                         Lecturers Fee</t>
  </si>
  <si>
    <t xml:space="preserve">                                         Practicals -Lectures ,Demostrators,Technical &amp; Other</t>
  </si>
  <si>
    <t xml:space="preserve">                                         Co-ordinating &amp; Communication Fee</t>
  </si>
  <si>
    <t>3000&lt;</t>
  </si>
  <si>
    <t>Previous</t>
  </si>
  <si>
    <t>4000&lt;</t>
  </si>
  <si>
    <t>Previes Rates</t>
  </si>
  <si>
    <t>Proposed new rate</t>
  </si>
  <si>
    <t>Rehabilitation,Maintenance &amp; Development Fund-PGIS Contribution</t>
  </si>
  <si>
    <t xml:space="preserve">       Oral Presentation</t>
  </si>
  <si>
    <t xml:space="preserve">      Paper Moderation</t>
  </si>
  <si>
    <t>Minimum 7% of the Gross Income should be allocated in (9a)</t>
  </si>
  <si>
    <t>Minimum 8% of the Gross Income should be allocated in (9b)</t>
  </si>
  <si>
    <t>Estimated Budget-M.Sc.-2024/25</t>
  </si>
  <si>
    <t>Please fill this format. New format  will be updated automaticaly.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</si>
</sst>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u/>
      <sz val="13"/>
      <name val="Arial"/>
      <family val="2"/>
    </font>
    <font>
      <b/>
      <sz val="13"/>
      <color indexed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u/>
      <sz val="15"/>
      <name val="Times New Roman"/>
      <family val="1"/>
    </font>
    <font>
      <b/>
      <i/>
      <sz val="15"/>
      <name val="Times New Roman"/>
      <family val="1"/>
    </font>
    <font>
      <b/>
      <i/>
      <sz val="14"/>
      <name val="Book Antiqua"/>
      <family val="1"/>
    </font>
    <font>
      <b/>
      <i/>
      <sz val="15"/>
      <name val="Book Antiqua"/>
      <family val="1"/>
    </font>
    <font>
      <b/>
      <sz val="15"/>
      <name val="Book Antiqua"/>
      <family val="1"/>
    </font>
    <font>
      <b/>
      <i/>
      <u/>
      <sz val="15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2">
    <xf numFmtId="0" fontId="0" fillId="0" borderId="0" xfId="0"/>
    <xf numFmtId="164" fontId="0" fillId="0" borderId="0" xfId="0" applyNumberFormat="1"/>
    <xf numFmtId="0" fontId="2" fillId="0" borderId="2" xfId="0" applyFont="1" applyBorder="1"/>
    <xf numFmtId="0" fontId="0" fillId="0" borderId="2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2" fillId="0" borderId="9" xfId="0" applyFont="1" applyBorder="1"/>
    <xf numFmtId="0" fontId="3" fillId="0" borderId="7" xfId="0" applyFont="1" applyBorder="1"/>
    <xf numFmtId="0" fontId="4" fillId="0" borderId="7" xfId="0" applyFont="1" applyBorder="1"/>
    <xf numFmtId="0" fontId="5" fillId="0" borderId="0" xfId="0" applyFont="1" applyFill="1"/>
    <xf numFmtId="0" fontId="5" fillId="0" borderId="0" xfId="0" applyFont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12" xfId="0" applyFont="1" applyFill="1" applyBorder="1"/>
    <xf numFmtId="0" fontId="10" fillId="0" borderId="9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2" xfId="0" applyFont="1" applyBorder="1"/>
    <xf numFmtId="164" fontId="5" fillId="0" borderId="12" xfId="1" applyNumberFormat="1" applyFont="1" applyBorder="1"/>
    <xf numFmtId="0" fontId="5" fillId="0" borderId="9" xfId="0" applyFont="1" applyFill="1" applyBorder="1"/>
    <xf numFmtId="0" fontId="10" fillId="0" borderId="0" xfId="0" applyFont="1" applyFill="1" applyBorder="1"/>
    <xf numFmtId="0" fontId="5" fillId="0" borderId="9" xfId="0" applyFont="1" applyBorder="1"/>
    <xf numFmtId="164" fontId="5" fillId="0" borderId="9" xfId="1" applyNumberFormat="1" applyFont="1" applyBorder="1"/>
    <xf numFmtId="43" fontId="5" fillId="0" borderId="9" xfId="1" applyFont="1" applyFill="1" applyBorder="1"/>
    <xf numFmtId="0" fontId="5" fillId="0" borderId="14" xfId="0" applyFont="1" applyFill="1" applyBorder="1"/>
    <xf numFmtId="0" fontId="10" fillId="0" borderId="15" xfId="0" applyFont="1" applyFill="1" applyBorder="1"/>
    <xf numFmtId="43" fontId="5" fillId="0" borderId="14" xfId="1" applyFont="1" applyBorder="1"/>
    <xf numFmtId="164" fontId="5" fillId="0" borderId="14" xfId="1" applyNumberFormat="1" applyFont="1" applyBorder="1"/>
    <xf numFmtId="164" fontId="10" fillId="0" borderId="14" xfId="1" applyNumberFormat="1" applyFont="1" applyBorder="1"/>
    <xf numFmtId="0" fontId="5" fillId="0" borderId="14" xfId="0" applyFont="1" applyBorder="1"/>
    <xf numFmtId="0" fontId="5" fillId="0" borderId="16" xfId="0" applyFont="1" applyFill="1" applyBorder="1"/>
    <xf numFmtId="0" fontId="10" fillId="0" borderId="17" xfId="0" applyFont="1" applyFill="1" applyBorder="1"/>
    <xf numFmtId="164" fontId="5" fillId="0" borderId="16" xfId="1" applyNumberFormat="1" applyFont="1" applyBorder="1"/>
    <xf numFmtId="164" fontId="10" fillId="0" borderId="16" xfId="1" applyNumberFormat="1" applyFont="1" applyBorder="1"/>
    <xf numFmtId="0" fontId="5" fillId="0" borderId="16" xfId="0" applyFont="1" applyBorder="1"/>
    <xf numFmtId="164" fontId="5" fillId="0" borderId="14" xfId="1" applyNumberFormat="1" applyFont="1" applyFill="1" applyBorder="1"/>
    <xf numFmtId="164" fontId="5" fillId="0" borderId="14" xfId="1" applyNumberFormat="1" applyFont="1" applyFill="1" applyBorder="1" applyAlignment="1">
      <alignment horizontal="center"/>
    </xf>
    <xf numFmtId="164" fontId="10" fillId="0" borderId="14" xfId="1" applyNumberFormat="1" applyFont="1" applyFill="1" applyBorder="1"/>
    <xf numFmtId="10" fontId="5" fillId="0" borderId="14" xfId="2" applyNumberFormat="1" applyFont="1" applyFill="1" applyBorder="1"/>
    <xf numFmtId="164" fontId="5" fillId="0" borderId="16" xfId="1" applyNumberFormat="1" applyFont="1" applyFill="1" applyBorder="1"/>
    <xf numFmtId="164" fontId="10" fillId="0" borderId="16" xfId="1" applyNumberFormat="1" applyFont="1" applyFill="1" applyBorder="1"/>
    <xf numFmtId="164" fontId="5" fillId="0" borderId="9" xfId="1" applyNumberFormat="1" applyFont="1" applyFill="1" applyBorder="1"/>
    <xf numFmtId="164" fontId="10" fillId="0" borderId="9" xfId="1" applyNumberFormat="1" applyFont="1" applyFill="1" applyBorder="1"/>
    <xf numFmtId="10" fontId="5" fillId="0" borderId="9" xfId="2" applyNumberFormat="1" applyFont="1" applyFill="1" applyBorder="1"/>
    <xf numFmtId="164" fontId="10" fillId="0" borderId="9" xfId="1" applyNumberFormat="1" applyFont="1" applyBorder="1"/>
    <xf numFmtId="9" fontId="10" fillId="0" borderId="9" xfId="2" applyNumberFormat="1" applyFont="1" applyFill="1" applyBorder="1"/>
    <xf numFmtId="0" fontId="5" fillId="0" borderId="0" xfId="0" applyFont="1" applyFill="1" applyBorder="1"/>
    <xf numFmtId="0" fontId="10" fillId="0" borderId="16" xfId="0" applyFont="1" applyFill="1" applyBorder="1"/>
    <xf numFmtId="10" fontId="10" fillId="0" borderId="9" xfId="2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5" fillId="0" borderId="10" xfId="0" applyFont="1" applyFill="1" applyBorder="1"/>
    <xf numFmtId="0" fontId="5" fillId="0" borderId="18" xfId="0" applyFont="1" applyFill="1" applyBorder="1"/>
    <xf numFmtId="164" fontId="5" fillId="0" borderId="10" xfId="1" applyNumberFormat="1" applyFont="1" applyFill="1" applyBorder="1"/>
    <xf numFmtId="164" fontId="10" fillId="0" borderId="10" xfId="1" applyNumberFormat="1" applyFont="1" applyFill="1" applyBorder="1"/>
    <xf numFmtId="9" fontId="10" fillId="0" borderId="10" xfId="2" applyFont="1" applyFill="1" applyBorder="1"/>
    <xf numFmtId="0" fontId="5" fillId="0" borderId="1" xfId="0" applyFont="1" applyFill="1" applyBorder="1"/>
    <xf numFmtId="0" fontId="10" fillId="0" borderId="19" xfId="0" applyFont="1" applyFill="1" applyBorder="1"/>
    <xf numFmtId="164" fontId="5" fillId="0" borderId="1" xfId="1" applyNumberFormat="1" applyFont="1" applyFill="1" applyBorder="1"/>
    <xf numFmtId="164" fontId="10" fillId="0" borderId="1" xfId="1" applyNumberFormat="1" applyFont="1" applyFill="1" applyBorder="1"/>
    <xf numFmtId="0" fontId="10" fillId="0" borderId="1" xfId="0" applyFont="1" applyFill="1" applyBorder="1"/>
    <xf numFmtId="0" fontId="5" fillId="0" borderId="20" xfId="0" applyFont="1" applyFill="1" applyBorder="1"/>
    <xf numFmtId="0" fontId="10" fillId="0" borderId="21" xfId="0" applyFont="1" applyFill="1" applyBorder="1"/>
    <xf numFmtId="164" fontId="5" fillId="0" borderId="20" xfId="1" applyNumberFormat="1" applyFont="1" applyFill="1" applyBorder="1"/>
    <xf numFmtId="164" fontId="10" fillId="0" borderId="20" xfId="1" applyNumberFormat="1" applyFont="1" applyFill="1" applyBorder="1"/>
    <xf numFmtId="9" fontId="10" fillId="0" borderId="20" xfId="2" applyFont="1" applyFill="1" applyBorder="1"/>
    <xf numFmtId="9" fontId="10" fillId="0" borderId="9" xfId="2" applyFont="1" applyFill="1" applyBorder="1"/>
    <xf numFmtId="0" fontId="9" fillId="0" borderId="0" xfId="0" applyFont="1" applyFill="1" applyBorder="1"/>
    <xf numFmtId="0" fontId="5" fillId="0" borderId="15" xfId="0" applyFont="1" applyFill="1" applyBorder="1"/>
    <xf numFmtId="0" fontId="10" fillId="0" borderId="14" xfId="0" applyFont="1" applyFill="1" applyBorder="1"/>
    <xf numFmtId="0" fontId="5" fillId="0" borderId="9" xfId="0" applyFont="1" applyFill="1" applyBorder="1" applyAlignment="1">
      <alignment horizontal="center"/>
    </xf>
    <xf numFmtId="0" fontId="9" fillId="0" borderId="15" xfId="0" applyFont="1" applyFill="1" applyBorder="1"/>
    <xf numFmtId="10" fontId="10" fillId="0" borderId="16" xfId="2" applyNumberFormat="1" applyFont="1" applyFill="1" applyBorder="1"/>
    <xf numFmtId="165" fontId="10" fillId="0" borderId="9" xfId="2" applyNumberFormat="1" applyFont="1" applyFill="1" applyBorder="1"/>
    <xf numFmtId="0" fontId="12" fillId="0" borderId="17" xfId="0" applyFont="1" applyFill="1" applyBorder="1"/>
    <xf numFmtId="164" fontId="5" fillId="0" borderId="0" xfId="1" applyNumberFormat="1" applyFont="1" applyFill="1" applyBorder="1"/>
    <xf numFmtId="0" fontId="10" fillId="0" borderId="0" xfId="0" applyFont="1" applyFill="1"/>
    <xf numFmtId="0" fontId="10" fillId="0" borderId="22" xfId="0" applyFont="1" applyFill="1" applyBorder="1" applyAlignment="1"/>
    <xf numFmtId="0" fontId="10" fillId="0" borderId="23" xfId="0" applyFont="1" applyFill="1" applyBorder="1" applyAlignment="1"/>
    <xf numFmtId="0" fontId="10" fillId="0" borderId="5" xfId="0" applyFont="1" applyFill="1" applyBorder="1" applyAlignment="1"/>
    <xf numFmtId="0" fontId="10" fillId="0" borderId="6" xfId="0" applyFont="1" applyFill="1" applyBorder="1" applyAlignment="1"/>
    <xf numFmtId="0" fontId="10" fillId="0" borderId="3" xfId="0" applyFont="1" applyFill="1" applyBorder="1"/>
    <xf numFmtId="0" fontId="5" fillId="0" borderId="10" xfId="0" applyFont="1" applyBorder="1"/>
    <xf numFmtId="0" fontId="10" fillId="0" borderId="10" xfId="0" applyFont="1" applyBorder="1"/>
    <xf numFmtId="0" fontId="5" fillId="0" borderId="3" xfId="0" applyFont="1" applyFill="1" applyBorder="1"/>
    <xf numFmtId="0" fontId="5" fillId="0" borderId="24" xfId="0" applyFont="1" applyFill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/>
    <xf numFmtId="9" fontId="5" fillId="0" borderId="24" xfId="0" applyNumberFormat="1" applyFont="1" applyFill="1" applyBorder="1"/>
    <xf numFmtId="0" fontId="0" fillId="0" borderId="0" xfId="0" applyFill="1"/>
    <xf numFmtId="0" fontId="9" fillId="0" borderId="25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9" fontId="5" fillId="0" borderId="25" xfId="0" applyNumberFormat="1" applyFont="1" applyFill="1" applyBorder="1"/>
    <xf numFmtId="0" fontId="9" fillId="0" borderId="0" xfId="0" applyFont="1"/>
    <xf numFmtId="0" fontId="9" fillId="0" borderId="16" xfId="0" applyFont="1" applyFill="1" applyBorder="1"/>
    <xf numFmtId="0" fontId="9" fillId="0" borderId="25" xfId="0" applyFont="1" applyBorder="1" applyAlignment="1">
      <alignment horizontal="center"/>
    </xf>
    <xf numFmtId="9" fontId="9" fillId="0" borderId="25" xfId="0" applyNumberFormat="1" applyFont="1" applyBorder="1"/>
    <xf numFmtId="9" fontId="9" fillId="0" borderId="25" xfId="0" applyNumberFormat="1" applyFont="1" applyFill="1" applyBorder="1"/>
    <xf numFmtId="9" fontId="9" fillId="0" borderId="25" xfId="2" applyFont="1" applyBorder="1"/>
    <xf numFmtId="9" fontId="9" fillId="0" borderId="25" xfId="1" applyNumberFormat="1" applyFont="1" applyBorder="1"/>
    <xf numFmtId="0" fontId="5" fillId="0" borderId="25" xfId="0" applyFont="1" applyFill="1" applyBorder="1"/>
    <xf numFmtId="0" fontId="5" fillId="0" borderId="25" xfId="0" applyFont="1" applyBorder="1" applyAlignment="1">
      <alignment horizontal="center"/>
    </xf>
    <xf numFmtId="9" fontId="5" fillId="0" borderId="25" xfId="0" applyNumberFormat="1" applyFont="1" applyBorder="1"/>
    <xf numFmtId="0" fontId="5" fillId="0" borderId="16" xfId="0" applyFont="1" applyBorder="1" applyAlignment="1">
      <alignment horizontal="center"/>
    </xf>
    <xf numFmtId="9" fontId="5" fillId="0" borderId="16" xfId="0" applyNumberFormat="1" applyFont="1" applyBorder="1"/>
    <xf numFmtId="9" fontId="5" fillId="0" borderId="16" xfId="0" applyNumberFormat="1" applyFont="1" applyFill="1" applyBorder="1"/>
    <xf numFmtId="0" fontId="9" fillId="0" borderId="20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9" fontId="9" fillId="0" borderId="20" xfId="0" applyNumberFormat="1" applyFont="1" applyBorder="1"/>
    <xf numFmtId="9" fontId="9" fillId="0" borderId="20" xfId="2" applyFont="1" applyFill="1" applyBorder="1"/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12" xfId="0" applyFont="1" applyBorder="1"/>
    <xf numFmtId="0" fontId="9" fillId="0" borderId="9" xfId="0" applyFont="1" applyFill="1" applyBorder="1"/>
    <xf numFmtId="43" fontId="0" fillId="0" borderId="0" xfId="1" applyFont="1"/>
    <xf numFmtId="43" fontId="0" fillId="0" borderId="0" xfId="0" applyNumberFormat="1"/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8" xfId="0" applyFont="1" applyFill="1" applyBorder="1"/>
    <xf numFmtId="0" fontId="0" fillId="0" borderId="9" xfId="0" applyFill="1" applyBorder="1"/>
    <xf numFmtId="0" fontId="0" fillId="0" borderId="3" xfId="0" applyFill="1" applyBorder="1"/>
    <xf numFmtId="164" fontId="0" fillId="0" borderId="9" xfId="1" applyNumberFormat="1" applyFont="1" applyFill="1" applyBorder="1"/>
    <xf numFmtId="164" fontId="2" fillId="0" borderId="3" xfId="1" applyNumberFormat="1" applyFont="1" applyFill="1" applyBorder="1"/>
    <xf numFmtId="164" fontId="0" fillId="0" borderId="3" xfId="1" applyNumberFormat="1" applyFont="1" applyFill="1" applyBorder="1"/>
    <xf numFmtId="164" fontId="2" fillId="0" borderId="4" xfId="1" applyNumberFormat="1" applyFont="1" applyFill="1" applyBorder="1"/>
    <xf numFmtId="10" fontId="0" fillId="0" borderId="9" xfId="2" applyNumberFormat="1" applyFont="1" applyFill="1" applyBorder="1"/>
    <xf numFmtId="164" fontId="0" fillId="0" borderId="10" xfId="1" applyNumberFormat="1" applyFont="1" applyFill="1" applyBorder="1"/>
    <xf numFmtId="164" fontId="2" fillId="0" borderId="10" xfId="1" applyNumberFormat="1" applyFont="1" applyFill="1" applyBorder="1"/>
    <xf numFmtId="9" fontId="2" fillId="0" borderId="9" xfId="2" applyFont="1" applyFill="1" applyBorder="1"/>
    <xf numFmtId="164" fontId="2" fillId="0" borderId="11" xfId="1" applyNumberFormat="1" applyFont="1" applyFill="1" applyBorder="1"/>
    <xf numFmtId="9" fontId="2" fillId="0" borderId="3" xfId="2" applyFont="1" applyFill="1" applyBorder="1"/>
    <xf numFmtId="0" fontId="0" fillId="0" borderId="10" xfId="0" applyFill="1" applyBorder="1"/>
    <xf numFmtId="164" fontId="0" fillId="0" borderId="6" xfId="1" applyNumberFormat="1" applyFont="1" applyFill="1" applyBorder="1"/>
    <xf numFmtId="0" fontId="0" fillId="0" borderId="0" xfId="0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9" fontId="10" fillId="0" borderId="25" xfId="2" applyNumberFormat="1" applyFont="1" applyBorder="1"/>
    <xf numFmtId="9" fontId="10" fillId="0" borderId="25" xfId="0" applyNumberFormat="1" applyFont="1" applyBorder="1"/>
    <xf numFmtId="43" fontId="0" fillId="0" borderId="9" xfId="1" applyFont="1" applyFill="1" applyBorder="1"/>
    <xf numFmtId="0" fontId="2" fillId="0" borderId="9" xfId="0" applyFont="1" applyFill="1" applyBorder="1"/>
    <xf numFmtId="10" fontId="2" fillId="0" borderId="9" xfId="2" applyNumberFormat="1" applyFont="1" applyFill="1" applyBorder="1"/>
    <xf numFmtId="164" fontId="2" fillId="0" borderId="9" xfId="1" applyNumberFormat="1" applyFont="1" applyFill="1" applyBorder="1"/>
    <xf numFmtId="0" fontId="10" fillId="0" borderId="12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9" fontId="9" fillId="0" borderId="25" xfId="2" applyNumberFormat="1" applyFont="1" applyBorder="1"/>
    <xf numFmtId="9" fontId="9" fillId="0" borderId="25" xfId="2" applyNumberFormat="1" applyFont="1" applyFill="1" applyBorder="1"/>
    <xf numFmtId="9" fontId="9" fillId="0" borderId="25" xfId="2" applyFont="1" applyFill="1" applyBorder="1"/>
    <xf numFmtId="0" fontId="0" fillId="0" borderId="12" xfId="0" applyFill="1" applyBorder="1"/>
    <xf numFmtId="9" fontId="5" fillId="0" borderId="26" xfId="0" applyNumberFormat="1" applyFont="1" applyFill="1" applyBorder="1"/>
    <xf numFmtId="9" fontId="9" fillId="0" borderId="27" xfId="0" applyNumberFormat="1" applyFont="1" applyFill="1" applyBorder="1"/>
    <xf numFmtId="165" fontId="9" fillId="0" borderId="27" xfId="2" applyNumberFormat="1" applyFont="1" applyFill="1" applyBorder="1"/>
    <xf numFmtId="9" fontId="5" fillId="0" borderId="27" xfId="0" applyNumberFormat="1" applyFont="1" applyFill="1" applyBorder="1"/>
    <xf numFmtId="9" fontId="5" fillId="0" borderId="28" xfId="0" applyNumberFormat="1" applyFont="1" applyFill="1" applyBorder="1"/>
    <xf numFmtId="9" fontId="9" fillId="0" borderId="29" xfId="2" applyFont="1" applyFill="1" applyBorder="1"/>
    <xf numFmtId="0" fontId="0" fillId="0" borderId="24" xfId="0" applyFill="1" applyBorder="1"/>
    <xf numFmtId="9" fontId="0" fillId="0" borderId="25" xfId="0" applyNumberFormat="1" applyFill="1" applyBorder="1"/>
    <xf numFmtId="10" fontId="0" fillId="0" borderId="25" xfId="0" applyNumberFormat="1" applyFill="1" applyBorder="1"/>
    <xf numFmtId="9" fontId="0" fillId="0" borderId="20" xfId="0" applyNumberFormat="1" applyFill="1" applyBorder="1"/>
    <xf numFmtId="9" fontId="0" fillId="0" borderId="0" xfId="2" applyFont="1"/>
    <xf numFmtId="0" fontId="0" fillId="0" borderId="22" xfId="0" applyBorder="1"/>
    <xf numFmtId="0" fontId="0" fillId="0" borderId="23" xfId="0" applyBorder="1"/>
    <xf numFmtId="0" fontId="0" fillId="0" borderId="3" xfId="0" applyBorder="1"/>
    <xf numFmtId="0" fontId="0" fillId="0" borderId="6" xfId="0" applyBorder="1"/>
    <xf numFmtId="0" fontId="10" fillId="0" borderId="9" xfId="0" applyFont="1" applyBorder="1"/>
    <xf numFmtId="0" fontId="0" fillId="0" borderId="24" xfId="0" applyBorder="1"/>
    <xf numFmtId="0" fontId="0" fillId="0" borderId="25" xfId="0" applyBorder="1"/>
    <xf numFmtId="0" fontId="0" fillId="0" borderId="20" xfId="0" applyBorder="1"/>
    <xf numFmtId="9" fontId="0" fillId="0" borderId="25" xfId="0" applyNumberFormat="1" applyBorder="1"/>
    <xf numFmtId="0" fontId="9" fillId="0" borderId="16" xfId="0" applyFont="1" applyFill="1" applyBorder="1" applyAlignment="1">
      <alignment horizontal="center"/>
    </xf>
    <xf numFmtId="9" fontId="0" fillId="0" borderId="16" xfId="0" applyNumberFormat="1" applyBorder="1"/>
    <xf numFmtId="0" fontId="21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5" fillId="0" borderId="2" xfId="0" applyFont="1" applyFill="1" applyBorder="1"/>
    <xf numFmtId="9" fontId="9" fillId="0" borderId="25" xfId="1" applyNumberFormat="1" applyFont="1" applyFill="1" applyBorder="1"/>
    <xf numFmtId="0" fontId="5" fillId="0" borderId="16" xfId="0" applyFont="1" applyFill="1" applyBorder="1" applyAlignment="1">
      <alignment horizontal="center"/>
    </xf>
    <xf numFmtId="9" fontId="9" fillId="0" borderId="16" xfId="0" applyNumberFormat="1" applyFont="1" applyFill="1" applyBorder="1"/>
    <xf numFmtId="0" fontId="5" fillId="0" borderId="22" xfId="0" applyFont="1" applyFill="1" applyBorder="1"/>
    <xf numFmtId="0" fontId="10" fillId="0" borderId="2" xfId="0" applyFont="1" applyFill="1" applyBorder="1"/>
    <xf numFmtId="0" fontId="0" fillId="0" borderId="25" xfId="0" applyFill="1" applyBorder="1" applyAlignment="1">
      <alignment horizontal="center"/>
    </xf>
    <xf numFmtId="9" fontId="0" fillId="0" borderId="25" xfId="2" applyFont="1" applyFill="1" applyBorder="1"/>
    <xf numFmtId="9" fontId="5" fillId="2" borderId="26" xfId="0" applyNumberFormat="1" applyFont="1" applyFill="1" applyBorder="1"/>
    <xf numFmtId="9" fontId="5" fillId="2" borderId="27" xfId="0" applyNumberFormat="1" applyFont="1" applyFill="1" applyBorder="1"/>
    <xf numFmtId="9" fontId="9" fillId="2" borderId="27" xfId="0" applyNumberFormat="1" applyFont="1" applyFill="1" applyBorder="1"/>
    <xf numFmtId="9" fontId="9" fillId="2" borderId="27" xfId="2" applyNumberFormat="1" applyFont="1" applyFill="1" applyBorder="1"/>
    <xf numFmtId="9" fontId="5" fillId="2" borderId="28" xfId="0" applyNumberFormat="1" applyFont="1" applyFill="1" applyBorder="1"/>
    <xf numFmtId="9" fontId="9" fillId="2" borderId="27" xfId="2" applyFont="1" applyFill="1" applyBorder="1"/>
    <xf numFmtId="9" fontId="9" fillId="2" borderId="28" xfId="2" applyFont="1" applyFill="1" applyBorder="1"/>
    <xf numFmtId="0" fontId="0" fillId="2" borderId="29" xfId="0" applyFill="1" applyBorder="1"/>
    <xf numFmtId="0" fontId="0" fillId="2" borderId="24" xfId="0" applyFill="1" applyBorder="1"/>
    <xf numFmtId="0" fontId="0" fillId="2" borderId="25" xfId="0" applyFill="1" applyBorder="1"/>
    <xf numFmtId="9" fontId="0" fillId="2" borderId="25" xfId="0" applyNumberFormat="1" applyFill="1" applyBorder="1"/>
    <xf numFmtId="9" fontId="0" fillId="2" borderId="16" xfId="0" applyNumberFormat="1" applyFill="1" applyBorder="1"/>
    <xf numFmtId="0" fontId="0" fillId="2" borderId="20" xfId="0" applyFill="1" applyBorder="1"/>
    <xf numFmtId="9" fontId="5" fillId="0" borderId="16" xfId="2" applyFont="1" applyFill="1" applyBorder="1"/>
    <xf numFmtId="9" fontId="0" fillId="0" borderId="0" xfId="2" applyFont="1" applyFill="1"/>
    <xf numFmtId="9" fontId="10" fillId="0" borderId="25" xfId="2" applyNumberFormat="1" applyFont="1" applyFill="1" applyBorder="1"/>
    <xf numFmtId="9" fontId="10" fillId="0" borderId="25" xfId="0" applyNumberFormat="1" applyFont="1" applyFill="1" applyBorder="1"/>
    <xf numFmtId="164" fontId="5" fillId="3" borderId="9" xfId="1" applyNumberFormat="1" applyFont="1" applyFill="1" applyBorder="1"/>
    <xf numFmtId="164" fontId="5" fillId="3" borderId="16" xfId="1" applyNumberFormat="1" applyFont="1" applyFill="1" applyBorder="1"/>
    <xf numFmtId="0" fontId="0" fillId="3" borderId="0" xfId="0" applyFill="1"/>
    <xf numFmtId="0" fontId="16" fillId="4" borderId="0" xfId="0" applyFont="1" applyFill="1"/>
    <xf numFmtId="0" fontId="0" fillId="4" borderId="0" xfId="0" applyFill="1"/>
    <xf numFmtId="0" fontId="20" fillId="0" borderId="19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2:J101"/>
  <sheetViews>
    <sheetView topLeftCell="A25" workbookViewId="0">
      <selection activeCell="B39" sqref="B39"/>
    </sheetView>
  </sheetViews>
  <sheetFormatPr defaultRowHeight="15"/>
  <cols>
    <col min="1" max="1" width="0.85546875" customWidth="1"/>
    <col min="2" max="2" width="65" customWidth="1"/>
    <col min="3" max="3" width="9.5703125" customWidth="1"/>
    <col min="4" max="4" width="9.140625" style="93"/>
    <col min="5" max="5" width="12.140625" style="93" customWidth="1"/>
    <col min="6" max="6" width="12.7109375" style="93" customWidth="1"/>
    <col min="7" max="8" width="11.28515625" style="93" bestFit="1" customWidth="1"/>
    <col min="10" max="10" width="13.28515625" bestFit="1" customWidth="1"/>
  </cols>
  <sheetData>
    <row r="2" spans="2:8" ht="19.5">
      <c r="B2" t="s">
        <v>27</v>
      </c>
      <c r="C2" s="139"/>
    </row>
    <row r="3" spans="2:8">
      <c r="B3" t="s">
        <v>28</v>
      </c>
    </row>
    <row r="4" spans="2:8" ht="15.75" thickBot="1"/>
    <row r="5" spans="2:8" ht="20.25" thickBot="1">
      <c r="B5" s="8"/>
      <c r="C5" s="9" t="s">
        <v>29</v>
      </c>
      <c r="D5" s="122" t="s">
        <v>24</v>
      </c>
      <c r="E5" s="122" t="s">
        <v>23</v>
      </c>
      <c r="F5" s="122" t="s">
        <v>5</v>
      </c>
      <c r="G5" s="122" t="s">
        <v>6</v>
      </c>
      <c r="H5" s="123" t="s">
        <v>6</v>
      </c>
    </row>
    <row r="6" spans="2:8">
      <c r="B6" s="116" t="s">
        <v>7</v>
      </c>
      <c r="C6" s="2"/>
      <c r="D6" s="124"/>
      <c r="E6" s="124"/>
      <c r="F6" s="124"/>
      <c r="G6" s="124"/>
      <c r="H6" s="125"/>
    </row>
    <row r="7" spans="2:8">
      <c r="B7" s="5"/>
      <c r="C7" s="3"/>
      <c r="D7" s="124"/>
      <c r="E7" s="124"/>
      <c r="F7" s="124"/>
      <c r="G7" s="124"/>
      <c r="H7" s="125"/>
    </row>
    <row r="8" spans="2:8">
      <c r="B8" s="5" t="s">
        <v>0</v>
      </c>
      <c r="C8" s="3"/>
      <c r="D8" s="126">
        <f>'Coursework MSC'!D15</f>
        <v>200000</v>
      </c>
      <c r="E8" s="124">
        <f>'Coursework MSC'!E15</f>
        <v>16</v>
      </c>
      <c r="F8" s="124"/>
      <c r="G8" s="126"/>
      <c r="H8" s="127">
        <f>D8*E8</f>
        <v>3200000</v>
      </c>
    </row>
    <row r="9" spans="2:8">
      <c r="B9" s="5" t="s">
        <v>1</v>
      </c>
      <c r="C9" s="3"/>
      <c r="D9" s="126"/>
      <c r="E9" s="124"/>
      <c r="F9" s="124"/>
      <c r="G9" s="126"/>
      <c r="H9" s="127">
        <f t="shared" ref="H9:H12" si="0">D9*E9</f>
        <v>0</v>
      </c>
    </row>
    <row r="10" spans="2:8">
      <c r="B10" s="5" t="s">
        <v>2</v>
      </c>
      <c r="C10" s="3"/>
      <c r="D10" s="126"/>
      <c r="E10" s="124">
        <f>'Coursework MSC'!E12</f>
        <v>20</v>
      </c>
      <c r="F10" s="124"/>
      <c r="G10" s="126"/>
      <c r="H10" s="127">
        <f t="shared" si="0"/>
        <v>0</v>
      </c>
    </row>
    <row r="11" spans="2:8">
      <c r="B11" s="5" t="s">
        <v>3</v>
      </c>
      <c r="C11" s="3"/>
      <c r="D11" s="126"/>
      <c r="E11" s="124">
        <f>'Coursework MSC'!E12</f>
        <v>20</v>
      </c>
      <c r="F11" s="124"/>
      <c r="G11" s="126"/>
      <c r="H11" s="127">
        <f t="shared" si="0"/>
        <v>0</v>
      </c>
    </row>
    <row r="12" spans="2:8">
      <c r="B12" s="5" t="s">
        <v>25</v>
      </c>
      <c r="C12" s="3"/>
      <c r="D12" s="126"/>
      <c r="E12" s="124">
        <f>'Coursework MSC'!E12</f>
        <v>20</v>
      </c>
      <c r="F12" s="124"/>
      <c r="G12" s="126"/>
      <c r="H12" s="127">
        <f t="shared" si="0"/>
        <v>0</v>
      </c>
    </row>
    <row r="13" spans="2:8">
      <c r="B13" s="5"/>
      <c r="C13" s="3"/>
      <c r="D13" s="126"/>
      <c r="E13" s="124"/>
      <c r="F13" s="124"/>
      <c r="G13" s="126"/>
      <c r="H13" s="128"/>
    </row>
    <row r="14" spans="2:8" ht="15.75" thickBot="1">
      <c r="B14" s="5" t="s">
        <v>4</v>
      </c>
      <c r="C14" s="3"/>
      <c r="D14" s="124"/>
      <c r="E14" s="124"/>
      <c r="F14" s="124"/>
      <c r="G14" s="126"/>
      <c r="H14" s="129">
        <f>SUM(H8:H13)</f>
        <v>3200000</v>
      </c>
    </row>
    <row r="15" spans="2:8" ht="15.75" thickTop="1">
      <c r="B15" s="5"/>
      <c r="C15" s="3"/>
      <c r="D15" s="124"/>
      <c r="E15" s="124"/>
      <c r="F15" s="124"/>
      <c r="G15" s="126"/>
      <c r="H15" s="128"/>
    </row>
    <row r="16" spans="2:8">
      <c r="B16" s="7" t="s">
        <v>26</v>
      </c>
      <c r="C16" s="2"/>
      <c r="D16" s="124"/>
      <c r="E16" s="124"/>
      <c r="F16" s="124"/>
      <c r="G16" s="126"/>
      <c r="H16" s="128"/>
    </row>
    <row r="17" spans="2:8">
      <c r="B17" s="5"/>
      <c r="C17" s="3"/>
      <c r="D17" s="124"/>
      <c r="E17" s="124"/>
      <c r="F17" s="124"/>
      <c r="G17" s="126"/>
      <c r="H17" s="128"/>
    </row>
    <row r="18" spans="2:8">
      <c r="B18" s="7" t="s">
        <v>8</v>
      </c>
      <c r="C18" s="2"/>
      <c r="D18" s="145"/>
      <c r="E18" s="146"/>
      <c r="F18" s="146">
        <f>G18/H14</f>
        <v>0.53203124999999996</v>
      </c>
      <c r="G18" s="147">
        <f>'Coursework MSC'!F26+'Coursework MSC'!F27+'Coursework MSC'!F28+'Coursework MSC'!F29+'Coursework MSC'!F30+'Coursework MSC'!G64</f>
        <v>1702500</v>
      </c>
      <c r="H18" s="128"/>
    </row>
    <row r="19" spans="2:8">
      <c r="B19" s="5" t="s">
        <v>133</v>
      </c>
      <c r="C19" s="3"/>
      <c r="D19" s="124">
        <f>'Coursework MSC'!D26</f>
        <v>3000</v>
      </c>
      <c r="E19" s="144">
        <f>'Coursework MSC'!E26</f>
        <v>325</v>
      </c>
      <c r="F19" s="130"/>
      <c r="G19" s="126">
        <f>'Coursework MSC'!F26</f>
        <v>975000</v>
      </c>
      <c r="H19" s="128"/>
    </row>
    <row r="20" spans="2:8">
      <c r="B20" s="5" t="s">
        <v>134</v>
      </c>
      <c r="C20" s="3"/>
      <c r="D20" s="124"/>
      <c r="E20" s="130"/>
      <c r="F20" s="130"/>
      <c r="G20" s="126">
        <f>'Coursework MSC'!F27+'Coursework MSC'!F28+'Coursework MSC'!F29+'Coursework MSC'!F30</f>
        <v>697500</v>
      </c>
      <c r="H20" s="128"/>
    </row>
    <row r="21" spans="2:8">
      <c r="B21" s="5" t="s">
        <v>135</v>
      </c>
      <c r="C21" s="3"/>
      <c r="D21" s="124"/>
      <c r="E21" s="130"/>
      <c r="F21" s="130"/>
      <c r="G21" s="126">
        <f>'Coursework MSC'!G64</f>
        <v>30000</v>
      </c>
      <c r="H21" s="128"/>
    </row>
    <row r="22" spans="2:8">
      <c r="B22" s="5"/>
      <c r="C22" s="3"/>
      <c r="D22" s="124"/>
      <c r="E22" s="130"/>
      <c r="F22" s="130"/>
      <c r="G22" s="126"/>
      <c r="H22" s="128"/>
    </row>
    <row r="23" spans="2:8">
      <c r="B23" s="7" t="s">
        <v>9</v>
      </c>
      <c r="C23" s="3"/>
      <c r="D23" s="124"/>
      <c r="E23" s="130"/>
      <c r="F23" s="146">
        <f>G23/H14</f>
        <v>2.1656249999999998E-2</v>
      </c>
      <c r="G23" s="147">
        <f>'Coursework MSC'!F32+'Coursework MSC'!F33+'Coursework MSC'!F34+'Coursework MSC'!F35</f>
        <v>69300</v>
      </c>
      <c r="H23" s="128"/>
    </row>
    <row r="24" spans="2:8">
      <c r="B24" s="7" t="s">
        <v>10</v>
      </c>
      <c r="C24" s="3"/>
      <c r="D24" s="124"/>
      <c r="E24" s="124"/>
      <c r="F24" s="146">
        <f>G24/H14</f>
        <v>0.05</v>
      </c>
      <c r="G24" s="147">
        <f>'Coursework MSC'!G69</f>
        <v>160000</v>
      </c>
      <c r="H24" s="128"/>
    </row>
    <row r="25" spans="2:8">
      <c r="B25" s="7" t="s">
        <v>11</v>
      </c>
      <c r="C25" s="3"/>
      <c r="D25" s="124"/>
      <c r="E25" s="124"/>
      <c r="F25" s="146">
        <f>G25/H14</f>
        <v>4.1156249999999998E-2</v>
      </c>
      <c r="G25" s="147">
        <f>'Coursework MSC'!F37+'Coursework MSC'!G84</f>
        <v>131700</v>
      </c>
      <c r="H25" s="128"/>
    </row>
    <row r="26" spans="2:8">
      <c r="B26" s="7" t="s">
        <v>12</v>
      </c>
      <c r="C26" s="3"/>
      <c r="D26" s="124"/>
      <c r="E26" s="124"/>
      <c r="F26" s="146">
        <f>G26/H14</f>
        <v>0.15</v>
      </c>
      <c r="G26" s="147">
        <f>'Coursework MSC'!G74+'Coursework MSC'!G80</f>
        <v>480000</v>
      </c>
      <c r="H26" s="128"/>
    </row>
    <row r="27" spans="2:8">
      <c r="B27" s="5" t="s">
        <v>13</v>
      </c>
      <c r="C27" s="3"/>
      <c r="D27" s="124"/>
      <c r="E27" s="124"/>
      <c r="F27" s="124"/>
      <c r="G27" s="126"/>
      <c r="H27" s="128"/>
    </row>
    <row r="28" spans="2:8">
      <c r="B28" s="5" t="s">
        <v>14</v>
      </c>
      <c r="C28" s="3"/>
      <c r="D28" s="124"/>
      <c r="E28" s="124"/>
      <c r="F28" s="124"/>
      <c r="G28" s="147">
        <f>H14*0.001</f>
        <v>3200</v>
      </c>
      <c r="H28" s="128"/>
    </row>
    <row r="29" spans="2:8">
      <c r="B29" s="5" t="s">
        <v>15</v>
      </c>
      <c r="C29" s="3"/>
      <c r="D29" s="124"/>
      <c r="E29" s="124"/>
      <c r="F29" s="124"/>
      <c r="G29" s="126"/>
      <c r="H29" s="128"/>
    </row>
    <row r="30" spans="2:8" ht="7.5" customHeight="1">
      <c r="B30" s="5"/>
      <c r="C30" s="3"/>
      <c r="D30" s="124"/>
      <c r="E30" s="124"/>
      <c r="F30" s="124"/>
      <c r="G30" s="126"/>
      <c r="H30" s="128"/>
    </row>
    <row r="31" spans="2:8">
      <c r="B31" s="5" t="s">
        <v>118</v>
      </c>
      <c r="C31" s="3"/>
      <c r="D31" s="124">
        <f>'Coursework MSC'!D57</f>
        <v>3000</v>
      </c>
      <c r="E31" s="124">
        <f>'Coursework MSC'!E57</f>
        <v>16</v>
      </c>
      <c r="F31" s="130">
        <f>G31/H14</f>
        <v>1.4999999999999999E-2</v>
      </c>
      <c r="G31" s="126">
        <f>D31*E31</f>
        <v>48000</v>
      </c>
      <c r="H31" s="128"/>
    </row>
    <row r="32" spans="2:8">
      <c r="B32" s="5" t="s">
        <v>119</v>
      </c>
      <c r="C32" s="3"/>
      <c r="D32" s="124">
        <f>'Coursework MSC'!D55</f>
        <v>1000</v>
      </c>
      <c r="E32" s="124">
        <f>'Coursework MSC'!E55</f>
        <v>16</v>
      </c>
      <c r="F32" s="130">
        <f>G32/H14</f>
        <v>5.0000000000000001E-3</v>
      </c>
      <c r="G32" s="126">
        <f t="shared" ref="G32" si="1">D32*E32</f>
        <v>16000</v>
      </c>
      <c r="H32" s="128"/>
    </row>
    <row r="33" spans="2:10">
      <c r="B33" s="5" t="s">
        <v>129</v>
      </c>
      <c r="C33" s="3"/>
      <c r="D33" s="124">
        <f>'Coursework MSC'!D55</f>
        <v>1000</v>
      </c>
      <c r="E33" s="124">
        <f>'Coursework MSC'!E55</f>
        <v>16</v>
      </c>
      <c r="F33" s="130">
        <f>G33/H14</f>
        <v>5.0000000000000001E-3</v>
      </c>
      <c r="G33" s="126">
        <f>'Coursework MSC'!F55</f>
        <v>16000</v>
      </c>
      <c r="H33" s="128"/>
    </row>
    <row r="34" spans="2:10">
      <c r="B34" s="5" t="s">
        <v>117</v>
      </c>
      <c r="C34" s="3"/>
      <c r="D34" s="124">
        <f>'Coursework MSC'!D59</f>
        <v>12500</v>
      </c>
      <c r="E34" s="124">
        <f>'Coursework MSC'!E59</f>
        <v>16</v>
      </c>
      <c r="F34" s="130">
        <f>G34/H14</f>
        <v>2.1718749999999998E-2</v>
      </c>
      <c r="G34" s="126">
        <f>'Coursework MSC'!F42+'Coursework MSC'!F43+'Coursework MSC'!F44+'Coursework MSC'!F45+'Coursework MSC'!F46+'Coursework MSC'!F47+'Coursework MSC'!F48+'Coursework MSC'!F49+'Coursework MSC'!F50</f>
        <v>69500</v>
      </c>
      <c r="H34" s="128"/>
    </row>
    <row r="35" spans="2:10">
      <c r="B35" s="117" t="s">
        <v>120</v>
      </c>
      <c r="C35" s="3"/>
      <c r="D35" s="124">
        <f>'Coursework MSC'!D59</f>
        <v>12500</v>
      </c>
      <c r="E35" s="124">
        <f>'Coursework MSC'!E59</f>
        <v>16</v>
      </c>
      <c r="F35" s="130">
        <f>G35/H14</f>
        <v>6.25E-2</v>
      </c>
      <c r="G35" s="126">
        <f>D35*E35</f>
        <v>200000</v>
      </c>
      <c r="H35" s="128"/>
    </row>
    <row r="36" spans="2:10">
      <c r="B36" s="5" t="s">
        <v>121</v>
      </c>
      <c r="C36" s="3"/>
      <c r="D36" s="124"/>
      <c r="E36" s="124"/>
      <c r="F36" s="130"/>
      <c r="G36" s="126">
        <f>'Coursework MSC'!F60</f>
        <v>25000</v>
      </c>
      <c r="H36" s="128"/>
    </row>
    <row r="37" spans="2:10">
      <c r="B37" s="5"/>
      <c r="C37" s="3"/>
      <c r="D37" s="124"/>
      <c r="E37" s="124"/>
      <c r="F37" s="124"/>
      <c r="G37" s="126"/>
      <c r="H37" s="128"/>
    </row>
    <row r="38" spans="2:10">
      <c r="B38" s="5"/>
      <c r="C38" s="3"/>
      <c r="D38" s="124"/>
      <c r="E38" s="124"/>
      <c r="F38" s="124"/>
      <c r="G38" s="126"/>
      <c r="H38" s="128"/>
    </row>
    <row r="39" spans="2:10" ht="15.75" thickBot="1">
      <c r="B39" s="7" t="s">
        <v>122</v>
      </c>
      <c r="C39" s="3"/>
      <c r="D39" s="124"/>
      <c r="E39" s="124"/>
      <c r="F39" s="124"/>
      <c r="G39" s="131"/>
      <c r="H39" s="132">
        <f>SUM(G19:G37)</f>
        <v>2921200</v>
      </c>
    </row>
    <row r="40" spans="2:10">
      <c r="B40" s="5"/>
      <c r="C40" s="3"/>
      <c r="D40" s="124"/>
      <c r="E40" s="124"/>
      <c r="F40" s="124"/>
      <c r="G40" s="126"/>
      <c r="H40" s="128"/>
    </row>
    <row r="41" spans="2:10">
      <c r="B41" s="7" t="s">
        <v>123</v>
      </c>
      <c r="C41" s="3"/>
      <c r="D41" s="124"/>
      <c r="E41" s="124"/>
      <c r="F41" s="124"/>
      <c r="G41" s="126"/>
      <c r="H41" s="128">
        <f>H14-H39</f>
        <v>278800</v>
      </c>
      <c r="J41" s="118"/>
    </row>
    <row r="42" spans="2:10">
      <c r="B42" s="5"/>
      <c r="C42" s="3"/>
      <c r="D42" s="124"/>
      <c r="E42" s="124"/>
      <c r="F42" s="124"/>
      <c r="G42" s="126"/>
      <c r="H42" s="128"/>
    </row>
    <row r="43" spans="2:10">
      <c r="B43" s="7" t="s">
        <v>16</v>
      </c>
      <c r="C43" s="2"/>
      <c r="D43" s="124"/>
      <c r="E43" s="124"/>
      <c r="F43" s="124"/>
      <c r="G43" s="126"/>
      <c r="H43" s="128"/>
      <c r="J43" s="119"/>
    </row>
    <row r="44" spans="2:10">
      <c r="B44" s="5"/>
      <c r="C44" s="3"/>
      <c r="D44" s="124"/>
      <c r="E44" s="124"/>
      <c r="F44" s="124"/>
      <c r="G44" s="126"/>
      <c r="H44" s="128"/>
      <c r="J44" s="119"/>
    </row>
    <row r="45" spans="2:10">
      <c r="B45" s="5" t="s">
        <v>17</v>
      </c>
      <c r="C45" s="3"/>
      <c r="D45" s="124"/>
      <c r="E45" s="124"/>
      <c r="F45" s="133">
        <f>G45/H41</f>
        <v>0.3</v>
      </c>
      <c r="G45" s="126">
        <f>H41*0.3</f>
        <v>83640</v>
      </c>
      <c r="H45" s="128"/>
    </row>
    <row r="46" spans="2:10">
      <c r="B46" s="5" t="s">
        <v>18</v>
      </c>
      <c r="C46" s="3"/>
      <c r="D46" s="124"/>
      <c r="E46" s="124"/>
      <c r="F46" s="133">
        <f>G46/H41</f>
        <v>0.05</v>
      </c>
      <c r="G46" s="126">
        <f>H41*0.05</f>
        <v>13940</v>
      </c>
      <c r="H46" s="128"/>
    </row>
    <row r="47" spans="2:10">
      <c r="B47" s="5" t="s">
        <v>19</v>
      </c>
      <c r="C47" s="3"/>
      <c r="D47" s="124"/>
      <c r="E47" s="124"/>
      <c r="F47" s="133">
        <f>G47/H41</f>
        <v>0.65</v>
      </c>
      <c r="G47" s="126">
        <f>H41*0.65</f>
        <v>181220</v>
      </c>
      <c r="H47" s="127">
        <f>SUM(G45:G47)</f>
        <v>278800</v>
      </c>
    </row>
    <row r="48" spans="2:10">
      <c r="B48" s="5"/>
      <c r="C48" s="3"/>
      <c r="D48" s="124"/>
      <c r="E48" s="124"/>
      <c r="F48" s="124"/>
      <c r="G48" s="126"/>
      <c r="H48" s="128"/>
    </row>
    <row r="49" spans="2:8" ht="15.75" thickBot="1">
      <c r="B49" s="7" t="s">
        <v>20</v>
      </c>
      <c r="C49" s="2"/>
      <c r="D49" s="124"/>
      <c r="E49" s="124"/>
      <c r="F49" s="124"/>
      <c r="G49" s="126"/>
      <c r="H49" s="134">
        <f>H39+H47</f>
        <v>3200000</v>
      </c>
    </row>
    <row r="50" spans="2:8" ht="15.75" thickTop="1">
      <c r="B50" s="5"/>
      <c r="C50" s="3"/>
      <c r="D50" s="124"/>
      <c r="E50" s="124"/>
      <c r="F50" s="124"/>
      <c r="G50" s="126"/>
      <c r="H50" s="128"/>
    </row>
    <row r="51" spans="2:8">
      <c r="B51" s="7" t="s">
        <v>21</v>
      </c>
      <c r="C51" s="2"/>
      <c r="D51" s="124"/>
      <c r="E51" s="124"/>
      <c r="F51" s="124"/>
      <c r="G51" s="126"/>
      <c r="H51" s="128"/>
    </row>
    <row r="52" spans="2:8">
      <c r="B52" s="5"/>
      <c r="C52" s="3"/>
      <c r="D52" s="124"/>
      <c r="E52" s="124"/>
      <c r="F52" s="124"/>
      <c r="G52" s="126"/>
      <c r="H52" s="128"/>
    </row>
    <row r="53" spans="2:8">
      <c r="B53" s="7" t="s">
        <v>22</v>
      </c>
      <c r="C53" s="2"/>
      <c r="D53" s="124"/>
      <c r="E53" s="124"/>
      <c r="F53" s="124"/>
      <c r="G53" s="126"/>
      <c r="H53" s="135">
        <f>(G26+G45+G46)/H14</f>
        <v>0.18049375000000001</v>
      </c>
    </row>
    <row r="54" spans="2:8" ht="15.75" thickBot="1">
      <c r="B54" s="6"/>
      <c r="C54" s="4"/>
      <c r="D54" s="136"/>
      <c r="E54" s="136"/>
      <c r="F54" s="136"/>
      <c r="G54" s="131"/>
      <c r="H54" s="137"/>
    </row>
    <row r="55" spans="2:8" ht="7.5" customHeight="1"/>
    <row r="56" spans="2:8" ht="7.5" customHeight="1"/>
    <row r="58" spans="2:8">
      <c r="B58" s="10" t="s">
        <v>110</v>
      </c>
      <c r="C58" s="10"/>
      <c r="D58" s="10"/>
      <c r="E58" s="10" t="s">
        <v>111</v>
      </c>
    </row>
    <row r="59" spans="2:8">
      <c r="B59" s="114"/>
      <c r="C59" s="10"/>
      <c r="D59" s="10"/>
      <c r="E59" s="114"/>
    </row>
    <row r="60" spans="2:8">
      <c r="B60" s="115" t="s">
        <v>112</v>
      </c>
      <c r="C60" s="10"/>
      <c r="D60" s="10"/>
      <c r="E60" s="80" t="s">
        <v>113</v>
      </c>
    </row>
    <row r="61" spans="2:8">
      <c r="B61" s="115" t="s">
        <v>114</v>
      </c>
      <c r="C61" s="10"/>
      <c r="D61" s="10"/>
      <c r="E61" s="10"/>
    </row>
    <row r="62" spans="2:8">
      <c r="B62" s="115"/>
      <c r="C62" s="10"/>
      <c r="D62" s="10"/>
      <c r="E62" s="10"/>
    </row>
    <row r="63" spans="2:8">
      <c r="B63" s="115"/>
      <c r="C63" s="10"/>
      <c r="D63" s="10"/>
      <c r="E63" s="10"/>
    </row>
    <row r="64" spans="2:8">
      <c r="B64" s="10"/>
      <c r="C64" s="10"/>
      <c r="D64" s="10"/>
      <c r="E64" s="10"/>
    </row>
    <row r="65" spans="2:8">
      <c r="B65" s="10" t="s">
        <v>115</v>
      </c>
      <c r="C65" s="10"/>
      <c r="D65" s="10"/>
      <c r="E65" s="10"/>
    </row>
    <row r="66" spans="2:8">
      <c r="B66" s="115" t="s">
        <v>124</v>
      </c>
      <c r="C66" s="10"/>
      <c r="D66" s="10"/>
      <c r="E66" s="10"/>
    </row>
    <row r="67" spans="2:8">
      <c r="B67" s="115" t="s">
        <v>116</v>
      </c>
      <c r="C67" s="10"/>
      <c r="D67" s="10"/>
      <c r="E67" s="10"/>
    </row>
    <row r="68" spans="2:8">
      <c r="B68" s="93"/>
      <c r="C68" s="93"/>
    </row>
    <row r="70" spans="2:8">
      <c r="B70" s="52" t="s">
        <v>95</v>
      </c>
      <c r="C70" s="10"/>
      <c r="D70" s="10"/>
      <c r="E70" s="10"/>
      <c r="F70" s="10"/>
      <c r="H70"/>
    </row>
    <row r="71" spans="2:8" ht="15.75" thickBot="1">
      <c r="B71" s="10"/>
      <c r="C71" s="10"/>
      <c r="D71" s="10"/>
      <c r="E71" s="10"/>
      <c r="F71" s="10"/>
      <c r="G71" s="10"/>
    </row>
    <row r="72" spans="2:8">
      <c r="B72" s="16" t="s">
        <v>96</v>
      </c>
      <c r="C72" s="16" t="s">
        <v>97</v>
      </c>
      <c r="D72" s="81" t="s">
        <v>98</v>
      </c>
      <c r="E72" s="82"/>
      <c r="F72" s="18"/>
      <c r="G72" s="153"/>
      <c r="H72"/>
    </row>
    <row r="73" spans="2:8" ht="15.75" thickBot="1">
      <c r="B73" s="17"/>
      <c r="C73" s="17" t="s">
        <v>99</v>
      </c>
      <c r="D73" s="83"/>
      <c r="E73" s="84"/>
      <c r="F73" s="17" t="s">
        <v>100</v>
      </c>
      <c r="G73" s="145" t="s">
        <v>137</v>
      </c>
      <c r="H73"/>
    </row>
    <row r="74" spans="2:8">
      <c r="B74" s="22"/>
      <c r="C74" s="22" t="s">
        <v>101</v>
      </c>
      <c r="D74" s="148" t="s">
        <v>102</v>
      </c>
      <c r="E74" s="148" t="s">
        <v>103</v>
      </c>
      <c r="F74" s="85" t="s">
        <v>104</v>
      </c>
      <c r="G74" s="124"/>
      <c r="H74"/>
    </row>
    <row r="75" spans="2:8" ht="15.75" thickBot="1">
      <c r="B75" s="55"/>
      <c r="C75" s="86" t="s">
        <v>105</v>
      </c>
      <c r="D75" s="149"/>
      <c r="E75" s="149"/>
      <c r="F75" s="88"/>
      <c r="G75" s="136"/>
      <c r="H75"/>
    </row>
    <row r="76" spans="2:8">
      <c r="B76" s="89"/>
      <c r="C76" s="90"/>
      <c r="D76" s="91"/>
      <c r="E76" s="91"/>
      <c r="F76" s="154"/>
      <c r="G76" s="160"/>
      <c r="H76"/>
    </row>
    <row r="77" spans="2:8">
      <c r="B77" s="98"/>
      <c r="C77" s="99">
        <v>2000</v>
      </c>
      <c r="D77" s="142">
        <v>7.0000000000000007E-2</v>
      </c>
      <c r="E77" s="143">
        <v>0.08</v>
      </c>
      <c r="F77" s="155">
        <f t="shared" ref="F77:F82" si="2">D77+E77</f>
        <v>0.15000000000000002</v>
      </c>
      <c r="G77" s="161">
        <v>0.25</v>
      </c>
      <c r="H77"/>
    </row>
    <row r="78" spans="2:8">
      <c r="B78" s="98"/>
      <c r="C78" s="99">
        <v>2250</v>
      </c>
      <c r="D78" s="102">
        <v>0.05</v>
      </c>
      <c r="E78" s="103">
        <v>0.125</v>
      </c>
      <c r="F78" s="156">
        <f t="shared" si="2"/>
        <v>0.17499999999999999</v>
      </c>
      <c r="G78" s="161">
        <v>0.3</v>
      </c>
      <c r="H78"/>
    </row>
    <row r="79" spans="2:8">
      <c r="B79" s="104"/>
      <c r="C79" s="105">
        <v>2500</v>
      </c>
      <c r="D79" s="106">
        <v>0.08</v>
      </c>
      <c r="E79" s="106">
        <v>0.12</v>
      </c>
      <c r="F79" s="157">
        <f t="shared" si="2"/>
        <v>0.2</v>
      </c>
      <c r="G79" s="161">
        <v>0.35</v>
      </c>
      <c r="H79"/>
    </row>
    <row r="80" spans="2:8">
      <c r="B80" s="33"/>
      <c r="C80" s="107">
        <v>2750</v>
      </c>
      <c r="D80" s="108">
        <v>0.1</v>
      </c>
      <c r="E80" s="108">
        <v>0.15</v>
      </c>
      <c r="F80" s="157">
        <f t="shared" si="2"/>
        <v>0.25</v>
      </c>
      <c r="G80" s="162">
        <v>0.375</v>
      </c>
      <c r="H80"/>
    </row>
    <row r="81" spans="2:8">
      <c r="B81" s="98" t="s">
        <v>106</v>
      </c>
      <c r="C81" s="107">
        <v>3000</v>
      </c>
      <c r="D81" s="108">
        <v>0.12</v>
      </c>
      <c r="E81" s="108">
        <v>0.18</v>
      </c>
      <c r="F81" s="158">
        <f t="shared" si="2"/>
        <v>0.3</v>
      </c>
      <c r="G81" s="161">
        <v>0.4</v>
      </c>
      <c r="H81"/>
    </row>
    <row r="82" spans="2:8">
      <c r="B82" s="94"/>
      <c r="C82" s="99">
        <v>3250</v>
      </c>
      <c r="D82" s="100">
        <v>0.15</v>
      </c>
      <c r="E82" s="100">
        <v>0.2</v>
      </c>
      <c r="F82" s="158">
        <f t="shared" si="2"/>
        <v>0.35</v>
      </c>
      <c r="G82" s="161">
        <v>0.45</v>
      </c>
      <c r="H82"/>
    </row>
    <row r="83" spans="2:8" ht="15.75" thickBot="1">
      <c r="B83" s="110"/>
      <c r="C83" s="111" t="s">
        <v>132</v>
      </c>
      <c r="D83" s="112">
        <v>0.17</v>
      </c>
      <c r="E83" s="112">
        <v>0.23</v>
      </c>
      <c r="F83" s="159">
        <f>SUM(D83:E83)</f>
        <v>0.4</v>
      </c>
      <c r="G83" s="163">
        <v>0.45</v>
      </c>
      <c r="H83"/>
    </row>
    <row r="87" spans="2:8">
      <c r="B87" s="52" t="s">
        <v>95</v>
      </c>
      <c r="C87" s="10"/>
      <c r="D87" s="10"/>
      <c r="E87" s="10"/>
      <c r="F87" s="10"/>
    </row>
    <row r="88" spans="2:8" ht="15.75" thickBot="1">
      <c r="B88" s="10"/>
      <c r="C88" s="10"/>
      <c r="D88" s="10"/>
      <c r="E88" s="10"/>
      <c r="F88" s="10"/>
    </row>
    <row r="89" spans="2:8">
      <c r="B89" s="16" t="s">
        <v>96</v>
      </c>
      <c r="C89" s="16" t="s">
        <v>97</v>
      </c>
      <c r="D89" s="81" t="s">
        <v>98</v>
      </c>
      <c r="E89" s="82"/>
      <c r="F89" s="18"/>
    </row>
    <row r="90" spans="2:8" ht="15.75" thickBot="1">
      <c r="B90" s="17"/>
      <c r="C90" s="17" t="s">
        <v>99</v>
      </c>
      <c r="D90" s="83"/>
      <c r="E90" s="84"/>
      <c r="F90" s="17" t="s">
        <v>100</v>
      </c>
    </row>
    <row r="91" spans="2:8">
      <c r="B91" s="22"/>
      <c r="C91" s="22" t="s">
        <v>101</v>
      </c>
      <c r="D91" s="16" t="s">
        <v>102</v>
      </c>
      <c r="E91" s="16" t="s">
        <v>103</v>
      </c>
      <c r="F91" s="85" t="s">
        <v>104</v>
      </c>
    </row>
    <row r="92" spans="2:8" ht="15.75" thickBot="1">
      <c r="B92" s="55"/>
      <c r="C92" s="86" t="s">
        <v>105</v>
      </c>
      <c r="D92" s="87"/>
      <c r="E92" s="87"/>
      <c r="F92" s="88"/>
    </row>
    <row r="93" spans="2:8">
      <c r="B93" s="89"/>
      <c r="C93" s="90"/>
      <c r="D93" s="91"/>
      <c r="E93" s="91"/>
      <c r="F93" s="92"/>
    </row>
    <row r="94" spans="2:8">
      <c r="B94" s="94"/>
      <c r="C94" s="95"/>
      <c r="D94" s="96"/>
      <c r="E94" s="96"/>
      <c r="F94" s="96"/>
    </row>
    <row r="95" spans="2:8">
      <c r="B95" s="98"/>
      <c r="C95" s="99">
        <v>1500</v>
      </c>
      <c r="D95" s="150">
        <v>0.05</v>
      </c>
      <c r="E95" s="100">
        <v>0.1</v>
      </c>
      <c r="F95" s="101">
        <f>D95+E95</f>
        <v>0.15000000000000002</v>
      </c>
    </row>
    <row r="96" spans="2:8">
      <c r="B96" s="98"/>
      <c r="C96" s="99">
        <v>1750</v>
      </c>
      <c r="D96" s="102">
        <v>7.0000000000000007E-2</v>
      </c>
      <c r="E96" s="103">
        <v>0.13</v>
      </c>
      <c r="F96" s="151">
        <f>D96+E96</f>
        <v>0.2</v>
      </c>
    </row>
    <row r="97" spans="2:6">
      <c r="B97" s="104"/>
      <c r="C97" s="105">
        <v>2000</v>
      </c>
      <c r="D97" s="106">
        <v>0.08</v>
      </c>
      <c r="E97" s="106">
        <v>0.17</v>
      </c>
      <c r="F97" s="96">
        <f>D97+E97</f>
        <v>0.25</v>
      </c>
    </row>
    <row r="98" spans="2:6">
      <c r="B98" s="33"/>
      <c r="C98" s="107">
        <v>2250</v>
      </c>
      <c r="D98" s="108">
        <v>0.1</v>
      </c>
      <c r="E98" s="108">
        <v>0.2</v>
      </c>
      <c r="F98" s="96">
        <f>D98+E98</f>
        <v>0.30000000000000004</v>
      </c>
    </row>
    <row r="99" spans="2:6">
      <c r="B99" s="98" t="s">
        <v>106</v>
      </c>
      <c r="C99" s="107">
        <v>2500</v>
      </c>
      <c r="D99" s="108">
        <v>0.12</v>
      </c>
      <c r="E99" s="108">
        <v>0.23</v>
      </c>
      <c r="F99" s="109">
        <f>D99+E99</f>
        <v>0.35</v>
      </c>
    </row>
    <row r="100" spans="2:6">
      <c r="B100" s="94"/>
      <c r="C100" s="99">
        <v>3000</v>
      </c>
      <c r="D100" s="100">
        <v>0.15</v>
      </c>
      <c r="E100" s="100">
        <v>0.25</v>
      </c>
      <c r="F100" s="152">
        <v>0.4</v>
      </c>
    </row>
    <row r="101" spans="2:6" ht="15.75" thickBot="1">
      <c r="B101" s="110"/>
      <c r="C101" s="111" t="s">
        <v>136</v>
      </c>
      <c r="D101" s="112">
        <v>0.17</v>
      </c>
      <c r="E101" s="112">
        <v>0.28000000000000003</v>
      </c>
      <c r="F101" s="113">
        <f>SUM(D101:E101)</f>
        <v>0.45000000000000007</v>
      </c>
    </row>
  </sheetData>
  <pageMargins left="0.45" right="0.45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U118"/>
  <sheetViews>
    <sheetView tabSelected="1" topLeftCell="A20" workbookViewId="0">
      <selection activeCell="E24" sqref="E24"/>
    </sheetView>
  </sheetViews>
  <sheetFormatPr defaultRowHeight="15"/>
  <cols>
    <col min="1" max="1" width="1" customWidth="1"/>
    <col min="2" max="2" width="8.28515625" customWidth="1"/>
    <col min="3" max="3" width="50.85546875" customWidth="1"/>
    <col min="6" max="6" width="12" customWidth="1"/>
    <col min="7" max="7" width="14.28515625" customWidth="1"/>
    <col min="8" max="8" width="5.7109375" customWidth="1"/>
    <col min="9" max="9" width="10.5703125" bestFit="1" customWidth="1"/>
    <col min="12" max="12" width="33.42578125" customWidth="1"/>
  </cols>
  <sheetData>
    <row r="1" spans="2:8" ht="19.5">
      <c r="B1" s="10"/>
      <c r="C1" s="140" t="s">
        <v>30</v>
      </c>
      <c r="D1" s="11"/>
      <c r="E1" s="11"/>
      <c r="F1" s="11"/>
      <c r="G1" s="11"/>
      <c r="H1" s="11"/>
    </row>
    <row r="2" spans="2:8" ht="6" customHeight="1">
      <c r="B2" s="10"/>
      <c r="C2" s="12"/>
      <c r="D2" s="11"/>
      <c r="E2" s="11"/>
      <c r="F2" s="11"/>
      <c r="G2" s="11"/>
      <c r="H2" s="11"/>
    </row>
    <row r="3" spans="2:8" ht="20.25">
      <c r="B3" s="10"/>
      <c r="C3" s="141" t="s">
        <v>146</v>
      </c>
      <c r="D3" s="139" t="s">
        <v>147</v>
      </c>
      <c r="F3" s="11"/>
      <c r="G3" s="11"/>
      <c r="H3" s="11"/>
    </row>
    <row r="4" spans="2:8" ht="6" customHeight="1">
      <c r="B4" s="10"/>
      <c r="C4" s="14"/>
      <c r="D4" s="13"/>
      <c r="E4" s="11"/>
      <c r="F4" s="11"/>
      <c r="G4" s="11"/>
      <c r="H4" s="11"/>
    </row>
    <row r="5" spans="2:8" ht="9" customHeight="1" thickBot="1">
      <c r="B5" s="10"/>
      <c r="C5" s="15"/>
      <c r="D5" s="11"/>
      <c r="E5" s="11"/>
      <c r="F5" s="11"/>
      <c r="G5" s="11"/>
      <c r="H5" s="11"/>
    </row>
    <row r="6" spans="2:8">
      <c r="B6" s="16" t="s">
        <v>31</v>
      </c>
      <c r="C6" s="16" t="s">
        <v>32</v>
      </c>
      <c r="D6" s="16" t="s">
        <v>33</v>
      </c>
      <c r="E6" s="16" t="s">
        <v>34</v>
      </c>
      <c r="F6" s="16" t="s">
        <v>35</v>
      </c>
      <c r="G6" s="16" t="s">
        <v>35</v>
      </c>
      <c r="H6" s="16" t="s">
        <v>36</v>
      </c>
    </row>
    <row r="7" spans="2:8" ht="15.75" thickBot="1">
      <c r="B7" s="17" t="s">
        <v>37</v>
      </c>
      <c r="C7" s="17"/>
      <c r="D7" s="17"/>
      <c r="E7" s="17"/>
      <c r="F7" s="17" t="s">
        <v>38</v>
      </c>
      <c r="G7" s="17" t="s">
        <v>38</v>
      </c>
      <c r="H7" s="17" t="s">
        <v>39</v>
      </c>
    </row>
    <row r="8" spans="2:8">
      <c r="B8" s="18"/>
      <c r="C8" s="19"/>
      <c r="D8" s="20"/>
      <c r="E8" s="20"/>
      <c r="F8" s="21"/>
      <c r="G8" s="21"/>
      <c r="H8" s="20"/>
    </row>
    <row r="9" spans="2:8">
      <c r="B9" s="22" t="s">
        <v>40</v>
      </c>
      <c r="C9" s="23" t="s">
        <v>41</v>
      </c>
      <c r="D9" s="24"/>
      <c r="E9" s="24"/>
      <c r="F9" s="25"/>
      <c r="G9" s="25"/>
      <c r="H9" s="24"/>
    </row>
    <row r="10" spans="2:8">
      <c r="B10" s="22"/>
      <c r="C10" s="23" t="s">
        <v>42</v>
      </c>
      <c r="D10" s="24"/>
      <c r="E10" s="204">
        <v>25</v>
      </c>
      <c r="F10" s="25"/>
      <c r="G10" s="25"/>
      <c r="H10" s="24"/>
    </row>
    <row r="11" spans="2:8">
      <c r="B11" s="22"/>
      <c r="C11" s="23" t="s">
        <v>43</v>
      </c>
      <c r="D11" s="24"/>
      <c r="E11" s="204">
        <v>20</v>
      </c>
      <c r="F11" s="25"/>
      <c r="G11" s="25"/>
      <c r="H11" s="24"/>
    </row>
    <row r="12" spans="2:8">
      <c r="B12" s="22"/>
      <c r="C12" s="23" t="s">
        <v>44</v>
      </c>
      <c r="D12" s="24"/>
      <c r="E12" s="204">
        <v>20</v>
      </c>
      <c r="F12" s="25"/>
      <c r="G12" s="25"/>
      <c r="H12" s="24"/>
    </row>
    <row r="13" spans="2:8" hidden="1">
      <c r="B13" s="22"/>
      <c r="C13" s="23"/>
      <c r="D13" s="24"/>
      <c r="E13" s="25">
        <f>E12*0.2</f>
        <v>4</v>
      </c>
      <c r="F13" s="25"/>
      <c r="G13" s="25"/>
      <c r="H13" s="24"/>
    </row>
    <row r="14" spans="2:8">
      <c r="B14" s="22"/>
      <c r="C14" s="23" t="s">
        <v>45</v>
      </c>
      <c r="D14" s="24"/>
      <c r="E14" s="25">
        <f>ROUNDUP(E13,0)</f>
        <v>4</v>
      </c>
      <c r="F14" s="25"/>
      <c r="G14" s="25"/>
      <c r="H14" s="24"/>
    </row>
    <row r="15" spans="2:8">
      <c r="B15" s="22"/>
      <c r="C15" s="23" t="s">
        <v>46</v>
      </c>
      <c r="D15" s="204">
        <v>200000</v>
      </c>
      <c r="E15" s="25">
        <f>E12-E14</f>
        <v>16</v>
      </c>
      <c r="F15" s="25">
        <f>D15*E15</f>
        <v>3200000</v>
      </c>
      <c r="G15" s="25"/>
      <c r="H15" s="24"/>
    </row>
    <row r="16" spans="2:8" hidden="1">
      <c r="B16" s="22"/>
      <c r="C16" s="23"/>
      <c r="D16" s="26"/>
      <c r="E16" s="25"/>
      <c r="F16" s="25"/>
      <c r="G16" s="25"/>
      <c r="H16" s="24"/>
    </row>
    <row r="17" spans="2:8">
      <c r="B17" s="27"/>
      <c r="C17" s="28"/>
      <c r="D17" s="29"/>
      <c r="E17" s="29"/>
      <c r="F17" s="30"/>
      <c r="G17" s="31">
        <f>F15+F16</f>
        <v>3200000</v>
      </c>
      <c r="H17" s="32"/>
    </row>
    <row r="18" spans="2:8">
      <c r="B18" s="33" t="s">
        <v>47</v>
      </c>
      <c r="C18" s="34" t="s">
        <v>48</v>
      </c>
      <c r="D18" s="35"/>
      <c r="E18" s="35"/>
      <c r="F18" s="35"/>
      <c r="G18" s="36"/>
      <c r="H18" s="37"/>
    </row>
    <row r="19" spans="2:8">
      <c r="B19" s="27">
        <v>1</v>
      </c>
      <c r="C19" s="28" t="s">
        <v>49</v>
      </c>
      <c r="D19" s="38"/>
      <c r="E19" s="39"/>
      <c r="F19" s="38"/>
      <c r="G19" s="40"/>
      <c r="H19" s="41"/>
    </row>
    <row r="20" spans="2:8" ht="7.5" customHeight="1">
      <c r="B20" s="33"/>
      <c r="C20" s="34"/>
      <c r="D20" s="42"/>
      <c r="E20" s="42"/>
      <c r="F20" s="42"/>
      <c r="G20" s="43"/>
      <c r="H20" s="33"/>
    </row>
    <row r="21" spans="2:8">
      <c r="B21" s="27">
        <v>2</v>
      </c>
      <c r="C21" s="28" t="s">
        <v>50</v>
      </c>
      <c r="D21" s="38"/>
      <c r="E21" s="38"/>
      <c r="F21" s="38"/>
      <c r="G21" s="40"/>
      <c r="H21" s="41"/>
    </row>
    <row r="22" spans="2:8" ht="4.5" customHeight="1">
      <c r="B22" s="33"/>
      <c r="C22" s="34"/>
      <c r="D22" s="42"/>
      <c r="E22" s="42"/>
      <c r="F22" s="42"/>
      <c r="G22" s="43"/>
      <c r="H22" s="33"/>
    </row>
    <row r="23" spans="2:8">
      <c r="B23" s="27">
        <v>3</v>
      </c>
      <c r="C23" s="28" t="s">
        <v>51</v>
      </c>
      <c r="D23" s="38"/>
      <c r="E23" s="38"/>
      <c r="F23" s="38"/>
      <c r="G23" s="40"/>
      <c r="H23" s="41"/>
    </row>
    <row r="24" spans="2:8">
      <c r="B24" s="33"/>
      <c r="C24" s="34"/>
      <c r="D24" s="42"/>
      <c r="E24" s="42"/>
      <c r="F24" s="42"/>
      <c r="G24" s="43"/>
      <c r="H24" s="33"/>
    </row>
    <row r="25" spans="2:8">
      <c r="B25" s="22">
        <v>4</v>
      </c>
      <c r="C25" s="23" t="s">
        <v>52</v>
      </c>
      <c r="D25" s="44"/>
      <c r="E25" s="44"/>
      <c r="F25" s="44"/>
      <c r="G25" s="45"/>
      <c r="H25" s="22"/>
    </row>
    <row r="26" spans="2:8">
      <c r="B26" s="22"/>
      <c r="C26" s="23" t="s">
        <v>53</v>
      </c>
      <c r="D26" s="204">
        <v>3000</v>
      </c>
      <c r="E26" s="204">
        <v>325</v>
      </c>
      <c r="F26" s="44">
        <f>D26*E26</f>
        <v>975000</v>
      </c>
      <c r="G26" s="45"/>
      <c r="H26" s="46"/>
    </row>
    <row r="27" spans="2:8">
      <c r="B27" s="22"/>
      <c r="C27" s="23" t="s">
        <v>54</v>
      </c>
      <c r="D27" s="204">
        <v>1000</v>
      </c>
      <c r="E27" s="204">
        <v>180</v>
      </c>
      <c r="F27" s="44">
        <f>D27*E27</f>
        <v>180000</v>
      </c>
      <c r="G27" s="45"/>
      <c r="H27" s="46"/>
    </row>
    <row r="28" spans="2:8">
      <c r="B28" s="22"/>
      <c r="C28" s="23" t="s">
        <v>55</v>
      </c>
      <c r="D28" s="204">
        <v>600</v>
      </c>
      <c r="E28" s="204">
        <v>600</v>
      </c>
      <c r="F28" s="44">
        <f>D28*E28</f>
        <v>360000</v>
      </c>
      <c r="G28" s="45"/>
      <c r="H28" s="22"/>
    </row>
    <row r="29" spans="2:8">
      <c r="B29" s="22"/>
      <c r="C29" s="23" t="s">
        <v>56</v>
      </c>
      <c r="D29" s="44">
        <v>300</v>
      </c>
      <c r="E29" s="204">
        <v>300</v>
      </c>
      <c r="F29" s="44">
        <f>D29*E29</f>
        <v>90000</v>
      </c>
      <c r="G29" s="45"/>
      <c r="H29" s="22"/>
    </row>
    <row r="30" spans="2:8">
      <c r="B30" s="22"/>
      <c r="C30" s="23" t="s">
        <v>57</v>
      </c>
      <c r="D30" s="44">
        <v>225</v>
      </c>
      <c r="E30" s="204">
        <v>300</v>
      </c>
      <c r="F30" s="44">
        <f>D30*E30</f>
        <v>67500</v>
      </c>
      <c r="G30" s="47"/>
      <c r="H30" s="24"/>
    </row>
    <row r="31" spans="2:8" ht="6" customHeight="1">
      <c r="B31" s="22"/>
      <c r="C31" s="23"/>
      <c r="D31" s="44"/>
      <c r="E31" s="204"/>
      <c r="F31" s="44"/>
      <c r="G31" s="47"/>
      <c r="H31" s="24"/>
    </row>
    <row r="32" spans="2:8">
      <c r="B32" s="22"/>
      <c r="C32" s="23" t="s">
        <v>58</v>
      </c>
      <c r="D32" s="204">
        <v>1000</v>
      </c>
      <c r="E32" s="204">
        <v>40</v>
      </c>
      <c r="F32" s="44">
        <f>D32*E32</f>
        <v>40000</v>
      </c>
      <c r="G32" s="47"/>
      <c r="H32" s="24"/>
    </row>
    <row r="33" spans="2:8">
      <c r="B33" s="22"/>
      <c r="C33" s="23" t="s">
        <v>59</v>
      </c>
      <c r="D33" s="204">
        <v>750</v>
      </c>
      <c r="E33" s="204">
        <v>30</v>
      </c>
      <c r="F33" s="44">
        <f>D33*E33</f>
        <v>22500</v>
      </c>
      <c r="G33" s="47"/>
      <c r="H33" s="24"/>
    </row>
    <row r="34" spans="2:8">
      <c r="B34" s="22"/>
      <c r="C34" s="23" t="s">
        <v>56</v>
      </c>
      <c r="D34" s="44">
        <v>200</v>
      </c>
      <c r="E34" s="204">
        <v>20</v>
      </c>
      <c r="F34" s="44">
        <f>D34*E34</f>
        <v>4000</v>
      </c>
      <c r="G34" s="47"/>
      <c r="H34" s="24"/>
    </row>
    <row r="35" spans="2:8">
      <c r="B35" s="22"/>
      <c r="C35" s="23" t="s">
        <v>57</v>
      </c>
      <c r="D35" s="44">
        <v>140</v>
      </c>
      <c r="E35" s="204">
        <v>20</v>
      </c>
      <c r="F35" s="44">
        <f>D35*E35</f>
        <v>2800</v>
      </c>
      <c r="G35" s="47"/>
      <c r="H35" s="24"/>
    </row>
    <row r="36" spans="2:8" ht="5.25" customHeight="1">
      <c r="B36" s="22"/>
      <c r="C36" s="23"/>
      <c r="D36" s="44"/>
      <c r="E36" s="44"/>
      <c r="F36" s="44"/>
      <c r="G36" s="47"/>
      <c r="H36" s="24"/>
    </row>
    <row r="37" spans="2:8">
      <c r="B37" s="22"/>
      <c r="C37" s="23" t="s">
        <v>60</v>
      </c>
      <c r="D37" s="44">
        <v>12</v>
      </c>
      <c r="E37" s="44">
        <f>F37/D37</f>
        <v>6833.333333333333</v>
      </c>
      <c r="F37" s="204">
        <v>82000</v>
      </c>
      <c r="G37" s="45">
        <f>SUM(F26:F37)</f>
        <v>1823800</v>
      </c>
      <c r="H37" s="48">
        <f>G37/G85</f>
        <v>0.56993749999999999</v>
      </c>
    </row>
    <row r="38" spans="2:8">
      <c r="B38" s="22"/>
      <c r="C38" s="49"/>
      <c r="D38" s="44"/>
      <c r="E38" s="44"/>
      <c r="F38" s="44"/>
      <c r="G38" s="45"/>
      <c r="H38" s="17"/>
    </row>
    <row r="39" spans="2:8">
      <c r="B39" s="33"/>
      <c r="C39" s="34"/>
      <c r="D39" s="42"/>
      <c r="E39" s="42"/>
      <c r="F39" s="42"/>
      <c r="G39" s="43"/>
      <c r="H39" s="50"/>
    </row>
    <row r="40" spans="2:8">
      <c r="B40" s="22">
        <v>5</v>
      </c>
      <c r="C40" s="23" t="s">
        <v>61</v>
      </c>
      <c r="D40" s="44"/>
      <c r="E40" s="44"/>
      <c r="F40" s="44"/>
      <c r="G40" s="45"/>
      <c r="H40" s="51"/>
    </row>
    <row r="41" spans="2:8">
      <c r="B41" s="22"/>
      <c r="C41" s="52" t="s">
        <v>62</v>
      </c>
      <c r="D41" s="44"/>
      <c r="E41" s="44"/>
      <c r="F41" s="44"/>
      <c r="G41" s="45"/>
      <c r="H41" s="51"/>
    </row>
    <row r="42" spans="2:8">
      <c r="B42" s="22"/>
      <c r="C42" s="23" t="s">
        <v>63</v>
      </c>
      <c r="D42" s="44">
        <v>1500</v>
      </c>
      <c r="E42" s="204">
        <v>10</v>
      </c>
      <c r="F42" s="44">
        <f t="shared" ref="F42:F49" si="0">D42*E42</f>
        <v>15000</v>
      </c>
      <c r="G42" s="45"/>
      <c r="H42" s="51"/>
    </row>
    <row r="43" spans="2:8">
      <c r="B43" s="22"/>
      <c r="C43" s="23" t="s">
        <v>64</v>
      </c>
      <c r="D43" s="44">
        <v>500</v>
      </c>
      <c r="E43" s="204">
        <v>3</v>
      </c>
      <c r="F43" s="44">
        <f t="shared" si="0"/>
        <v>1500</v>
      </c>
      <c r="G43" s="45"/>
      <c r="H43" s="51"/>
    </row>
    <row r="44" spans="2:8">
      <c r="B44" s="22"/>
      <c r="C44" s="23" t="s">
        <v>65</v>
      </c>
      <c r="D44" s="44">
        <v>150</v>
      </c>
      <c r="E44" s="44">
        <f>E15*E42</f>
        <v>160</v>
      </c>
      <c r="F44" s="44">
        <f t="shared" si="0"/>
        <v>24000</v>
      </c>
      <c r="G44" s="45"/>
      <c r="H44" s="51"/>
    </row>
    <row r="45" spans="2:8">
      <c r="B45" s="22"/>
      <c r="C45" s="23" t="s">
        <v>66</v>
      </c>
      <c r="D45" s="44">
        <v>150</v>
      </c>
      <c r="E45" s="44">
        <f>E15*E43</f>
        <v>48</v>
      </c>
      <c r="F45" s="44">
        <f t="shared" si="0"/>
        <v>7200</v>
      </c>
      <c r="G45" s="45"/>
      <c r="H45" s="51"/>
    </row>
    <row r="46" spans="2:8">
      <c r="B46" s="22"/>
      <c r="C46" s="23" t="s">
        <v>67</v>
      </c>
      <c r="D46" s="44">
        <v>50</v>
      </c>
      <c r="E46" s="44">
        <f>E42*2</f>
        <v>20</v>
      </c>
      <c r="F46" s="44">
        <f t="shared" si="0"/>
        <v>1000</v>
      </c>
      <c r="G46" s="45"/>
      <c r="H46" s="51"/>
    </row>
    <row r="47" spans="2:8">
      <c r="B47" s="22"/>
      <c r="C47" s="23" t="s">
        <v>68</v>
      </c>
      <c r="D47" s="44">
        <v>1000</v>
      </c>
      <c r="E47" s="44">
        <f>E42</f>
        <v>10</v>
      </c>
      <c r="F47" s="44">
        <f t="shared" si="0"/>
        <v>10000</v>
      </c>
      <c r="G47" s="45"/>
      <c r="H47" s="51"/>
    </row>
    <row r="48" spans="2:8">
      <c r="B48" s="22"/>
      <c r="C48" s="23" t="s">
        <v>69</v>
      </c>
      <c r="D48" s="44">
        <v>1000</v>
      </c>
      <c r="E48" s="44">
        <f>E43</f>
        <v>3</v>
      </c>
      <c r="F48" s="44">
        <f t="shared" si="0"/>
        <v>3000</v>
      </c>
      <c r="G48" s="45"/>
      <c r="H48" s="51"/>
    </row>
    <row r="49" spans="2:21">
      <c r="B49" s="22"/>
      <c r="C49" s="23" t="s">
        <v>70</v>
      </c>
      <c r="D49" s="44">
        <v>600</v>
      </c>
      <c r="E49" s="44">
        <f>E42</f>
        <v>10</v>
      </c>
      <c r="F49" s="44">
        <f t="shared" si="0"/>
        <v>6000</v>
      </c>
      <c r="G49" s="45"/>
      <c r="H49" s="51"/>
    </row>
    <row r="50" spans="2:21">
      <c r="B50" s="22"/>
      <c r="C50" s="23" t="s">
        <v>71</v>
      </c>
      <c r="D50" s="44">
        <v>600</v>
      </c>
      <c r="E50" s="44">
        <f>E43</f>
        <v>3</v>
      </c>
      <c r="F50" s="44">
        <f>D50*E50</f>
        <v>1800</v>
      </c>
      <c r="G50" s="45"/>
      <c r="H50" s="51"/>
      <c r="L50" s="138"/>
      <c r="M50" s="138"/>
      <c r="N50" s="138"/>
      <c r="O50" s="138"/>
      <c r="P50" s="138"/>
      <c r="Q50" s="138"/>
      <c r="R50" s="138"/>
      <c r="S50" s="138"/>
      <c r="T50" s="138"/>
      <c r="U50" s="138"/>
    </row>
    <row r="51" spans="2:21">
      <c r="B51" s="22"/>
      <c r="C51" s="23" t="s">
        <v>143</v>
      </c>
      <c r="D51" s="44">
        <v>1000</v>
      </c>
      <c r="E51" s="44">
        <f>E42</f>
        <v>10</v>
      </c>
      <c r="F51" s="44">
        <f>D51*E51</f>
        <v>10000</v>
      </c>
      <c r="G51" s="45"/>
      <c r="H51" s="51"/>
      <c r="L51" s="138"/>
      <c r="M51" s="138"/>
      <c r="N51" s="138"/>
      <c r="O51" s="138"/>
      <c r="P51" s="138"/>
      <c r="Q51" s="138"/>
      <c r="R51" s="138"/>
      <c r="S51" s="138"/>
      <c r="T51" s="138"/>
      <c r="U51" s="138"/>
    </row>
    <row r="52" spans="2:21">
      <c r="B52" s="22"/>
      <c r="C52" s="23"/>
      <c r="D52" s="44"/>
      <c r="E52" s="44"/>
      <c r="F52" s="44"/>
      <c r="G52" s="45"/>
      <c r="H52" s="51"/>
      <c r="L52" s="138"/>
      <c r="M52" s="138"/>
      <c r="N52" s="138"/>
      <c r="O52" s="138"/>
      <c r="P52" s="138"/>
      <c r="Q52" s="138"/>
      <c r="R52" s="138"/>
      <c r="S52" s="138"/>
      <c r="T52" s="138"/>
      <c r="U52" s="138"/>
    </row>
    <row r="53" spans="2:21">
      <c r="B53" s="22"/>
      <c r="C53" s="53" t="s">
        <v>127</v>
      </c>
      <c r="D53" s="44"/>
      <c r="E53" s="44"/>
      <c r="F53" s="44"/>
      <c r="G53" s="45"/>
      <c r="H53" s="51"/>
      <c r="L53" s="54"/>
      <c r="M53" s="79"/>
      <c r="N53" s="79"/>
      <c r="O53" s="138"/>
      <c r="P53" s="138"/>
      <c r="Q53" s="138"/>
      <c r="R53" s="138"/>
      <c r="S53" s="138"/>
      <c r="T53" s="138"/>
      <c r="U53" s="138"/>
    </row>
    <row r="54" spans="2:21">
      <c r="B54" s="22"/>
      <c r="C54" s="54" t="s">
        <v>125</v>
      </c>
      <c r="D54" s="44">
        <v>1000</v>
      </c>
      <c r="E54" s="44">
        <f>E15</f>
        <v>16</v>
      </c>
      <c r="F54" s="44">
        <f t="shared" ref="F54:F58" si="1">D54*E54</f>
        <v>16000</v>
      </c>
      <c r="G54" s="45"/>
      <c r="H54" s="51"/>
      <c r="L54" s="120"/>
      <c r="M54" s="79"/>
      <c r="N54" s="79"/>
      <c r="O54" s="138"/>
      <c r="P54" s="138"/>
      <c r="Q54" s="138"/>
      <c r="R54" s="138"/>
      <c r="S54" s="138"/>
      <c r="T54" s="138"/>
      <c r="U54" s="138"/>
    </row>
    <row r="55" spans="2:21">
      <c r="B55" s="22"/>
      <c r="C55" s="120" t="s">
        <v>126</v>
      </c>
      <c r="D55" s="44">
        <v>1000</v>
      </c>
      <c r="E55" s="44">
        <f>E15</f>
        <v>16</v>
      </c>
      <c r="F55" s="44">
        <f>D55*E55</f>
        <v>16000</v>
      </c>
      <c r="G55" s="45"/>
      <c r="H55" s="51"/>
      <c r="L55" s="23"/>
      <c r="M55" s="79"/>
      <c r="N55" s="79"/>
      <c r="O55" s="138"/>
      <c r="P55" s="138"/>
      <c r="Q55" s="138"/>
      <c r="R55" s="138"/>
      <c r="S55" s="138"/>
      <c r="T55" s="138"/>
      <c r="U55" s="138"/>
    </row>
    <row r="56" spans="2:21">
      <c r="B56" s="22"/>
      <c r="C56" s="23" t="s">
        <v>142</v>
      </c>
      <c r="D56" s="44">
        <v>7000</v>
      </c>
      <c r="E56" s="44">
        <f>E15</f>
        <v>16</v>
      </c>
      <c r="F56" s="44">
        <f>D56*E56</f>
        <v>112000</v>
      </c>
      <c r="G56" s="45"/>
      <c r="H56" s="51"/>
      <c r="L56" s="23"/>
      <c r="M56" s="79"/>
      <c r="N56" s="79"/>
      <c r="O56" s="138"/>
      <c r="P56" s="138"/>
      <c r="Q56" s="138"/>
      <c r="R56" s="138"/>
      <c r="S56" s="138"/>
      <c r="T56" s="138"/>
      <c r="U56" s="138"/>
    </row>
    <row r="57" spans="2:21">
      <c r="B57" s="22"/>
      <c r="C57" s="23" t="s">
        <v>128</v>
      </c>
      <c r="D57" s="44">
        <v>3000</v>
      </c>
      <c r="E57" s="44">
        <f>E15</f>
        <v>16</v>
      </c>
      <c r="F57" s="44">
        <f t="shared" si="1"/>
        <v>48000</v>
      </c>
      <c r="G57" s="45"/>
      <c r="H57" s="51"/>
      <c r="L57" s="121"/>
      <c r="M57" s="79"/>
      <c r="N57" s="79"/>
      <c r="O57" s="138"/>
      <c r="P57" s="138"/>
      <c r="Q57" s="138"/>
      <c r="R57" s="138"/>
      <c r="S57" s="138"/>
      <c r="T57" s="138"/>
      <c r="U57" s="138"/>
    </row>
    <row r="58" spans="2:21">
      <c r="B58" s="22"/>
      <c r="C58" s="23" t="s">
        <v>72</v>
      </c>
      <c r="D58" s="44"/>
      <c r="E58" s="44"/>
      <c r="F58" s="44">
        <f t="shared" si="1"/>
        <v>0</v>
      </c>
      <c r="G58" s="45"/>
      <c r="H58" s="51"/>
      <c r="L58" s="121"/>
      <c r="M58" s="138"/>
      <c r="N58" s="138"/>
      <c r="O58" s="138"/>
      <c r="P58" s="138"/>
      <c r="Q58" s="138"/>
      <c r="R58" s="138"/>
      <c r="S58" s="138"/>
      <c r="T58" s="138"/>
      <c r="U58" s="138"/>
    </row>
    <row r="59" spans="2:21">
      <c r="B59" s="22"/>
      <c r="C59" s="23" t="s">
        <v>73</v>
      </c>
      <c r="D59" s="204">
        <v>12500</v>
      </c>
      <c r="E59" s="44">
        <f>E15</f>
        <v>16</v>
      </c>
      <c r="F59" s="44">
        <f>D59*E59</f>
        <v>200000</v>
      </c>
      <c r="G59" s="45"/>
      <c r="H59" s="51"/>
      <c r="L59" s="138"/>
      <c r="M59" s="138"/>
      <c r="N59" s="138"/>
      <c r="O59" s="138"/>
      <c r="P59" s="138"/>
      <c r="Q59" s="138"/>
      <c r="R59" s="138"/>
      <c r="S59" s="138"/>
      <c r="T59" s="138"/>
      <c r="U59" s="138"/>
    </row>
    <row r="60" spans="2:21">
      <c r="B60" s="22"/>
      <c r="C60" s="54" t="s">
        <v>74</v>
      </c>
      <c r="D60" s="44"/>
      <c r="E60" s="44"/>
      <c r="F60" s="204">
        <v>25000</v>
      </c>
      <c r="G60" s="45"/>
      <c r="H60" s="51"/>
      <c r="L60" s="138"/>
      <c r="M60" s="138"/>
      <c r="N60" s="138"/>
      <c r="O60" s="138"/>
      <c r="P60" s="138"/>
      <c r="Q60" s="138"/>
      <c r="R60" s="138"/>
      <c r="S60" s="138"/>
      <c r="T60" s="138"/>
      <c r="U60" s="138"/>
    </row>
    <row r="61" spans="2:21" ht="15.75" thickBot="1">
      <c r="B61" s="55"/>
      <c r="C61" s="56" t="s">
        <v>75</v>
      </c>
      <c r="D61" s="57"/>
      <c r="E61" s="57"/>
      <c r="F61" s="57"/>
      <c r="G61" s="58">
        <f>SUM(F41:F60)</f>
        <v>496500</v>
      </c>
      <c r="H61" s="59">
        <f>G61/G85</f>
        <v>0.15515625</v>
      </c>
      <c r="L61" s="138"/>
      <c r="M61" s="138"/>
      <c r="N61" s="138"/>
      <c r="O61" s="138"/>
      <c r="P61" s="138"/>
      <c r="Q61" s="138"/>
      <c r="R61" s="138"/>
      <c r="S61" s="138"/>
      <c r="T61" s="138"/>
      <c r="U61" s="138"/>
    </row>
    <row r="62" spans="2:21" ht="15.75" thickBot="1">
      <c r="B62" s="60"/>
      <c r="C62" s="61"/>
      <c r="D62" s="62"/>
      <c r="E62" s="62"/>
      <c r="F62" s="62"/>
      <c r="G62" s="63"/>
      <c r="H62" s="64"/>
      <c r="L62" s="1"/>
    </row>
    <row r="63" spans="2:21">
      <c r="B63" s="22">
        <v>6</v>
      </c>
      <c r="C63" s="23" t="s">
        <v>76</v>
      </c>
      <c r="D63" s="204">
        <v>25000</v>
      </c>
      <c r="E63" s="204">
        <v>1</v>
      </c>
      <c r="F63" s="44">
        <f>D63*E63</f>
        <v>25000</v>
      </c>
      <c r="G63" s="45"/>
      <c r="H63" s="51"/>
    </row>
    <row r="64" spans="2:21">
      <c r="B64" s="22"/>
      <c r="C64" s="23" t="s">
        <v>77</v>
      </c>
      <c r="D64" s="204">
        <v>5000</v>
      </c>
      <c r="E64" s="204">
        <v>1</v>
      </c>
      <c r="F64" s="44">
        <f>D64*E64</f>
        <v>5000</v>
      </c>
      <c r="G64" s="45">
        <f>SUM(F63:F64)</f>
        <v>30000</v>
      </c>
      <c r="H64" s="48">
        <f>G64/G85</f>
        <v>9.3749999999999997E-3</v>
      </c>
    </row>
    <row r="65" spans="2:8" ht="0.75" customHeight="1">
      <c r="B65" s="33"/>
      <c r="C65" s="34"/>
      <c r="D65" s="42"/>
      <c r="E65" s="42"/>
      <c r="F65" s="42"/>
      <c r="G65" s="43"/>
      <c r="H65" s="50"/>
    </row>
    <row r="66" spans="2:8" ht="15.75" thickBot="1">
      <c r="B66" s="65">
        <v>7</v>
      </c>
      <c r="C66" s="66" t="s">
        <v>78</v>
      </c>
      <c r="D66" s="67"/>
      <c r="E66" s="67"/>
      <c r="F66" s="67">
        <f>G17*0.05</f>
        <v>160000</v>
      </c>
      <c r="G66" s="68">
        <f>F66</f>
        <v>160000</v>
      </c>
      <c r="H66" s="69">
        <f>G66/G85</f>
        <v>0.05</v>
      </c>
    </row>
    <row r="67" spans="2:8">
      <c r="B67" s="22">
        <v>8</v>
      </c>
      <c r="C67" s="23" t="s">
        <v>79</v>
      </c>
      <c r="D67" s="44"/>
      <c r="E67" s="44"/>
      <c r="F67" s="44"/>
      <c r="G67" s="45"/>
      <c r="H67" s="17"/>
    </row>
    <row r="68" spans="2:8">
      <c r="B68" s="22"/>
      <c r="C68" s="23" t="s">
        <v>80</v>
      </c>
      <c r="D68" s="44"/>
      <c r="E68" s="44"/>
      <c r="F68" s="44"/>
      <c r="G68" s="45"/>
      <c r="H68" s="17"/>
    </row>
    <row r="69" spans="2:8">
      <c r="B69" s="22"/>
      <c r="C69" s="71"/>
      <c r="D69" s="44"/>
      <c r="E69" s="44"/>
      <c r="F69" s="44"/>
      <c r="G69" s="45">
        <f>G17*0.05</f>
        <v>160000</v>
      </c>
      <c r="H69" s="70">
        <f>G69/G85</f>
        <v>0.05</v>
      </c>
    </row>
    <row r="70" spans="2:8">
      <c r="B70" s="27"/>
      <c r="C70" s="72"/>
      <c r="D70" s="38"/>
      <c r="E70" s="38"/>
      <c r="F70" s="38"/>
      <c r="G70" s="40"/>
      <c r="H70" s="73"/>
    </row>
    <row r="71" spans="2:8">
      <c r="B71" s="22">
        <v>9</v>
      </c>
      <c r="C71" s="23" t="s">
        <v>81</v>
      </c>
      <c r="D71" s="44"/>
      <c r="E71" s="44"/>
      <c r="F71" s="44"/>
      <c r="G71" s="45"/>
      <c r="H71" s="17"/>
    </row>
    <row r="72" spans="2:8">
      <c r="B72" s="74" t="s">
        <v>82</v>
      </c>
      <c r="C72" s="23" t="s">
        <v>83</v>
      </c>
      <c r="D72" s="44"/>
      <c r="E72" s="44"/>
      <c r="F72" s="44"/>
      <c r="G72" s="45"/>
      <c r="H72" s="17"/>
    </row>
    <row r="73" spans="2:8" ht="8.25" customHeight="1">
      <c r="B73" s="22"/>
      <c r="C73" s="49"/>
      <c r="D73" s="44"/>
      <c r="E73" s="44"/>
      <c r="F73" s="44"/>
      <c r="G73" s="45"/>
      <c r="H73" s="17"/>
    </row>
    <row r="74" spans="2:8">
      <c r="B74" s="22"/>
      <c r="C74" s="49" t="s">
        <v>84</v>
      </c>
      <c r="D74" s="44"/>
      <c r="E74" s="44"/>
      <c r="F74" s="44">
        <f>IF(D26=2000,G17*0.07,IF(D26=2250,G17*0.05,IF(D26=2500,G17*0.08,IF(D26=2750,G17*0.1,IF(D26=3000,G17*0.07,IF(D26=3250,G17*0.15,IF(D26=3500,G17*0.08,IF(D26=4000,G17*0.15,IF(D26=4250,G17*0.17,IF(D26=4500,G17*0.17,IF(D26=4750,G17*0.17,IF(D26=5000,G17*0.17))))))))))))</f>
        <v>224000.00000000003</v>
      </c>
      <c r="G74" s="45">
        <f>F74</f>
        <v>224000.00000000003</v>
      </c>
      <c r="H74" s="70">
        <f>G74/G85</f>
        <v>7.0000000000000007E-2</v>
      </c>
    </row>
    <row r="75" spans="2:8">
      <c r="B75" s="22"/>
      <c r="C75" s="71" t="s">
        <v>85</v>
      </c>
      <c r="D75" s="44"/>
      <c r="E75" s="44"/>
      <c r="F75" s="44"/>
      <c r="G75" s="45"/>
      <c r="H75" s="17"/>
    </row>
    <row r="76" spans="2:8" ht="9" customHeight="1">
      <c r="B76" s="22"/>
      <c r="C76" s="49"/>
      <c r="D76" s="44"/>
      <c r="E76" s="44"/>
      <c r="F76" s="44"/>
      <c r="G76" s="45"/>
      <c r="H76" s="17"/>
    </row>
    <row r="77" spans="2:8">
      <c r="B77" s="22"/>
      <c r="C77" s="49" t="s">
        <v>86</v>
      </c>
      <c r="D77" s="44"/>
      <c r="E77" s="44"/>
      <c r="F77" s="44"/>
      <c r="G77" s="45"/>
      <c r="H77" s="17"/>
    </row>
    <row r="78" spans="2:8" ht="9.75" customHeight="1">
      <c r="B78" s="22"/>
      <c r="C78" s="49"/>
      <c r="D78" s="44"/>
      <c r="E78" s="44"/>
      <c r="F78" s="44"/>
      <c r="G78" s="45"/>
      <c r="H78" s="17"/>
    </row>
    <row r="79" spans="2:8">
      <c r="B79" s="22"/>
      <c r="C79" s="49" t="s">
        <v>87</v>
      </c>
      <c r="D79" s="44"/>
      <c r="E79" s="44"/>
      <c r="F79" s="44">
        <f>G80*0.75</f>
        <v>192000</v>
      </c>
      <c r="G79" s="45"/>
      <c r="H79" s="17"/>
    </row>
    <row r="80" spans="2:8">
      <c r="B80" s="22"/>
      <c r="C80" s="49" t="s">
        <v>88</v>
      </c>
      <c r="D80" s="44"/>
      <c r="E80" s="44"/>
      <c r="F80" s="44">
        <f>G80*0.25</f>
        <v>64000</v>
      </c>
      <c r="G80" s="44">
        <f>IF(D26=2000,G17*0.08,IF(D26=2250,G17*0.13,IF(D26=2500,G17*0.12,IF(D26=2750,G17*0.15,IF(D26=3000,G17*0.08,IF(D26=3250,G17*0.2,IF(D26=3500,G17*0.17,IF(D26=3750,G17*0.23,IF(D26=4000,G17*0.2,IF(D26=4250,G17*0.23,IF(D26=4500,G17*0.23,IF(D26=4750,G17*0.23,IF(D26=5000,G17*0.23)))))))))))))</f>
        <v>256000</v>
      </c>
      <c r="H80" s="70">
        <f>G80/G85</f>
        <v>0.08</v>
      </c>
    </row>
    <row r="81" spans="1:12">
      <c r="B81" s="27"/>
      <c r="C81" s="75" t="s">
        <v>89</v>
      </c>
      <c r="D81" s="38"/>
      <c r="E81" s="38"/>
      <c r="F81" s="38"/>
      <c r="G81" s="40"/>
      <c r="H81" s="73"/>
    </row>
    <row r="82" spans="1:12">
      <c r="B82" s="33">
        <v>10</v>
      </c>
      <c r="C82" s="34" t="s">
        <v>90</v>
      </c>
      <c r="D82" s="42"/>
      <c r="E82" s="42"/>
      <c r="F82" s="205">
        <v>35200</v>
      </c>
      <c r="G82" s="43"/>
      <c r="H82" s="76"/>
    </row>
    <row r="83" spans="1:12">
      <c r="B83" s="22"/>
      <c r="C83" s="23" t="s">
        <v>91</v>
      </c>
      <c r="D83" s="44"/>
      <c r="E83" s="44"/>
      <c r="F83" s="204"/>
      <c r="G83" s="45"/>
      <c r="H83" s="51"/>
    </row>
    <row r="84" spans="1:12">
      <c r="B84" s="22"/>
      <c r="C84" s="23" t="s">
        <v>92</v>
      </c>
      <c r="D84" s="38"/>
      <c r="E84" s="44"/>
      <c r="F84" s="204">
        <v>14500</v>
      </c>
      <c r="G84" s="45">
        <f>SUM(F82:F84)</f>
        <v>49700</v>
      </c>
      <c r="H84" s="77">
        <f>G84/G85</f>
        <v>1.553125E-2</v>
      </c>
    </row>
    <row r="85" spans="1:12">
      <c r="B85" s="33"/>
      <c r="C85" s="78" t="s">
        <v>93</v>
      </c>
      <c r="D85" s="44"/>
      <c r="E85" s="42"/>
      <c r="F85" s="42">
        <f>SUM(F18:F84)</f>
        <v>3040000</v>
      </c>
      <c r="G85" s="43">
        <f>SUM(G19:G84)</f>
        <v>3200000</v>
      </c>
      <c r="H85" s="50"/>
    </row>
    <row r="86" spans="1:12" ht="6.75" customHeight="1" thickBot="1">
      <c r="B86" s="55"/>
      <c r="C86" s="56"/>
      <c r="D86" s="55"/>
      <c r="E86" s="57"/>
      <c r="F86" s="57"/>
      <c r="G86" s="57"/>
      <c r="H86" s="55"/>
    </row>
    <row r="87" spans="1:12" ht="6.75" customHeight="1">
      <c r="B87" s="49"/>
      <c r="C87" s="49"/>
      <c r="D87" s="49"/>
      <c r="E87" s="79"/>
      <c r="F87" s="79"/>
      <c r="G87" s="49"/>
      <c r="H87" s="49"/>
    </row>
    <row r="88" spans="1:12">
      <c r="B88" s="80" t="s">
        <v>94</v>
      </c>
      <c r="C88" s="52" t="s">
        <v>95</v>
      </c>
      <c r="D88" s="10"/>
      <c r="E88" s="10"/>
      <c r="F88" s="10"/>
      <c r="G88" s="10"/>
      <c r="H88" s="10"/>
      <c r="I88" s="1"/>
    </row>
    <row r="89" spans="1:12" ht="8.25" customHeight="1" thickBot="1">
      <c r="B89" s="10"/>
      <c r="C89" s="10"/>
      <c r="D89" s="10"/>
      <c r="E89" s="10"/>
      <c r="F89" s="10"/>
      <c r="G89" s="10"/>
      <c r="H89" s="10"/>
    </row>
    <row r="90" spans="1:12">
      <c r="B90" s="10"/>
      <c r="C90" s="16" t="s">
        <v>96</v>
      </c>
      <c r="D90" s="16" t="s">
        <v>97</v>
      </c>
      <c r="E90" s="81" t="s">
        <v>98</v>
      </c>
      <c r="F90" s="82"/>
      <c r="G90" s="18"/>
      <c r="H90" s="10"/>
    </row>
    <row r="91" spans="1:12" ht="15.75" thickBot="1">
      <c r="B91" s="10"/>
      <c r="C91" s="17"/>
      <c r="D91" s="17" t="s">
        <v>99</v>
      </c>
      <c r="E91" s="83"/>
      <c r="F91" s="84"/>
      <c r="G91" s="17" t="s">
        <v>100</v>
      </c>
      <c r="H91" s="10"/>
    </row>
    <row r="92" spans="1:12">
      <c r="B92" s="10"/>
      <c r="C92" s="22"/>
      <c r="D92" s="22" t="s">
        <v>101</v>
      </c>
      <c r="E92" s="16" t="s">
        <v>102</v>
      </c>
      <c r="F92" s="16" t="s">
        <v>103</v>
      </c>
      <c r="G92" s="85" t="s">
        <v>104</v>
      </c>
      <c r="H92" s="10"/>
    </row>
    <row r="93" spans="1:12" ht="15.75" thickBot="1">
      <c r="B93" s="10"/>
      <c r="C93" s="55"/>
      <c r="D93" s="86" t="s">
        <v>105</v>
      </c>
      <c r="E93" s="87"/>
      <c r="F93" s="87"/>
      <c r="G93" s="88"/>
      <c r="H93" s="10"/>
    </row>
    <row r="94" spans="1:12" hidden="1">
      <c r="B94" s="10"/>
      <c r="C94" s="89"/>
      <c r="D94" s="90"/>
      <c r="E94" s="91"/>
      <c r="F94" s="91"/>
      <c r="G94" s="92"/>
      <c r="H94" s="10"/>
    </row>
    <row r="95" spans="1:12" hidden="1">
      <c r="A95" s="93"/>
      <c r="B95" s="10"/>
      <c r="C95" s="94"/>
      <c r="D95" s="95"/>
      <c r="E95" s="96"/>
      <c r="F95" s="96"/>
      <c r="G95" s="96"/>
      <c r="H95" s="10"/>
    </row>
    <row r="96" spans="1:12">
      <c r="A96" s="97"/>
      <c r="B96" s="15"/>
      <c r="C96" s="98"/>
      <c r="D96" s="94">
        <v>3000</v>
      </c>
      <c r="E96" s="202">
        <v>7.0000000000000007E-2</v>
      </c>
      <c r="F96" s="203">
        <v>0.08</v>
      </c>
      <c r="G96" s="152">
        <f t="shared" ref="G96:G97" si="2">E96+F96</f>
        <v>0.15000000000000002</v>
      </c>
      <c r="H96" s="15"/>
      <c r="I96" s="93"/>
      <c r="J96" s="201"/>
      <c r="K96" s="201"/>
      <c r="L96" s="201"/>
    </row>
    <row r="97" spans="1:12">
      <c r="A97" s="97"/>
      <c r="B97" s="15"/>
      <c r="C97" s="98"/>
      <c r="D97" s="94">
        <v>3500</v>
      </c>
      <c r="E97" s="152">
        <v>0.08</v>
      </c>
      <c r="F97" s="180">
        <v>0.17</v>
      </c>
      <c r="G97" s="152">
        <f t="shared" si="2"/>
        <v>0.25</v>
      </c>
      <c r="H97" s="15"/>
      <c r="I97" s="93"/>
      <c r="J97" s="201"/>
      <c r="K97" s="201"/>
      <c r="L97" s="201"/>
    </row>
    <row r="98" spans="1:12">
      <c r="B98" s="10"/>
      <c r="C98" s="94"/>
      <c r="D98" s="94" t="s">
        <v>138</v>
      </c>
      <c r="E98" s="101">
        <v>0.15</v>
      </c>
      <c r="F98" s="101">
        <v>0.2</v>
      </c>
      <c r="G98" s="200">
        <f>E98+F98</f>
        <v>0.35</v>
      </c>
      <c r="H98" s="10"/>
      <c r="I98" s="93"/>
      <c r="J98" s="201"/>
      <c r="K98" s="201"/>
      <c r="L98" s="201"/>
    </row>
    <row r="99" spans="1:12" ht="15.75" thickBot="1">
      <c r="B99" s="10"/>
      <c r="C99" s="110"/>
      <c r="D99" s="111"/>
      <c r="E99" s="112"/>
      <c r="F99" s="112"/>
      <c r="G99" s="113"/>
      <c r="H99" s="10"/>
      <c r="I99" s="93"/>
      <c r="J99" s="201"/>
      <c r="K99" s="201"/>
      <c r="L99" s="201"/>
    </row>
    <row r="100" spans="1:12">
      <c r="B100" s="80" t="s">
        <v>82</v>
      </c>
      <c r="C100" s="80" t="s">
        <v>107</v>
      </c>
      <c r="D100" s="10"/>
      <c r="E100" s="10"/>
      <c r="F100" s="10"/>
      <c r="G100" s="10"/>
      <c r="H100" s="10"/>
      <c r="I100" s="93"/>
      <c r="J100" s="93"/>
      <c r="K100" s="93"/>
      <c r="L100" s="93"/>
    </row>
    <row r="101" spans="1:12" ht="10.5" customHeight="1">
      <c r="B101" s="80"/>
      <c r="C101" s="80"/>
      <c r="D101" s="10"/>
      <c r="E101" s="10"/>
      <c r="F101" s="10"/>
      <c r="G101" s="10"/>
      <c r="H101" s="10"/>
      <c r="I101" s="93"/>
      <c r="J101" s="93"/>
      <c r="K101" s="93"/>
      <c r="L101" s="93"/>
    </row>
    <row r="102" spans="1:12">
      <c r="B102" s="80" t="s">
        <v>108</v>
      </c>
      <c r="C102" s="80" t="s">
        <v>144</v>
      </c>
      <c r="D102" s="10"/>
      <c r="E102" s="10"/>
      <c r="F102" s="10"/>
      <c r="G102" s="10"/>
      <c r="H102" s="10"/>
    </row>
    <row r="103" spans="1:12">
      <c r="B103" s="80" t="s">
        <v>109</v>
      </c>
      <c r="C103" s="80" t="s">
        <v>145</v>
      </c>
      <c r="D103" s="10"/>
      <c r="E103" s="10"/>
      <c r="F103" s="10"/>
      <c r="G103" s="10"/>
      <c r="H103" s="10"/>
    </row>
    <row r="104" spans="1:12">
      <c r="B104" s="80"/>
      <c r="C104" s="80"/>
      <c r="D104" s="10"/>
      <c r="E104" s="10"/>
      <c r="F104" s="10"/>
      <c r="G104" s="10"/>
      <c r="H104" s="10"/>
    </row>
    <row r="105" spans="1:12">
      <c r="B105" s="10"/>
      <c r="C105" s="10" t="s">
        <v>110</v>
      </c>
      <c r="D105" s="10"/>
      <c r="E105" s="10"/>
      <c r="F105" s="10" t="s">
        <v>111</v>
      </c>
      <c r="G105" s="93"/>
      <c r="H105" s="10"/>
    </row>
    <row r="106" spans="1:12">
      <c r="B106" s="10"/>
      <c r="C106" s="114"/>
      <c r="D106" s="10"/>
      <c r="E106" s="10"/>
      <c r="F106" s="114"/>
      <c r="G106" s="93"/>
      <c r="H106" s="10"/>
    </row>
    <row r="107" spans="1:12">
      <c r="B107" s="10"/>
      <c r="C107" s="115" t="s">
        <v>112</v>
      </c>
      <c r="D107" s="10"/>
      <c r="E107" s="10"/>
      <c r="F107" s="80" t="s">
        <v>113</v>
      </c>
      <c r="G107" s="93"/>
      <c r="H107" s="10"/>
    </row>
    <row r="108" spans="1:12">
      <c r="B108" s="10"/>
      <c r="C108" s="115" t="s">
        <v>114</v>
      </c>
      <c r="D108" s="10"/>
      <c r="E108" s="10"/>
      <c r="F108" s="10"/>
      <c r="G108" s="93"/>
      <c r="H108" s="10"/>
    </row>
    <row r="109" spans="1:12">
      <c r="B109" s="10"/>
      <c r="C109" s="115"/>
      <c r="D109" s="10"/>
      <c r="E109" s="10"/>
      <c r="F109" s="10"/>
      <c r="G109" s="93"/>
      <c r="H109" s="10"/>
    </row>
    <row r="110" spans="1:12" ht="7.5" customHeight="1">
      <c r="B110" s="10"/>
      <c r="C110" s="115"/>
      <c r="D110" s="10"/>
      <c r="E110" s="10"/>
      <c r="F110" s="10"/>
      <c r="G110" s="93"/>
      <c r="H110" s="10"/>
    </row>
    <row r="111" spans="1:12">
      <c r="B111" s="10"/>
      <c r="C111" s="10"/>
      <c r="D111" s="10"/>
      <c r="E111" s="10"/>
      <c r="F111" s="10"/>
      <c r="G111" s="93"/>
      <c r="H111" s="10"/>
    </row>
    <row r="112" spans="1:12">
      <c r="B112" s="10"/>
      <c r="C112" s="10" t="s">
        <v>115</v>
      </c>
      <c r="D112" s="10"/>
      <c r="E112" s="10"/>
      <c r="F112" s="10"/>
      <c r="G112" s="93"/>
      <c r="H112" s="10"/>
    </row>
    <row r="113" spans="2:8">
      <c r="B113" s="10"/>
      <c r="C113" s="115" t="s">
        <v>124</v>
      </c>
      <c r="D113" s="10"/>
      <c r="E113" s="10"/>
      <c r="F113" s="10"/>
      <c r="G113" s="93"/>
      <c r="H113" s="10"/>
    </row>
    <row r="114" spans="2:8">
      <c r="B114" s="10"/>
      <c r="C114" s="115" t="s">
        <v>116</v>
      </c>
      <c r="D114" s="10"/>
      <c r="E114" s="10"/>
      <c r="F114" s="10"/>
      <c r="G114" s="93"/>
      <c r="H114" s="10"/>
    </row>
    <row r="115" spans="2:8">
      <c r="B115" s="10"/>
      <c r="C115" s="93"/>
      <c r="D115" s="93"/>
      <c r="E115" s="93"/>
      <c r="F115" s="93"/>
      <c r="G115" s="93"/>
      <c r="H115" s="10"/>
    </row>
    <row r="117" spans="2:8" ht="18.75">
      <c r="C117" s="207" t="s">
        <v>130</v>
      </c>
      <c r="D117" s="208"/>
      <c r="E117" s="208"/>
      <c r="F117" s="208"/>
    </row>
    <row r="118" spans="2:8">
      <c r="C118" s="206" t="s">
        <v>131</v>
      </c>
    </row>
  </sheetData>
  <pageMargins left="0.45" right="0.45" top="0.75" bottom="0.75" header="0.3" footer="0.3"/>
  <pageSetup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M40"/>
  <sheetViews>
    <sheetView topLeftCell="A16" workbookViewId="0">
      <selection activeCell="E22" sqref="E22:M41"/>
    </sheetView>
  </sheetViews>
  <sheetFormatPr defaultRowHeight="15"/>
  <cols>
    <col min="6" max="6" width="13.28515625" customWidth="1"/>
    <col min="7" max="7" width="12.5703125" customWidth="1"/>
    <col min="8" max="8" width="13.140625" customWidth="1"/>
    <col min="9" max="9" width="14" customWidth="1"/>
    <col min="10" max="10" width="15" customWidth="1"/>
    <col min="13" max="13" width="12.140625" bestFit="1" customWidth="1"/>
  </cols>
  <sheetData>
    <row r="3" spans="2:11">
      <c r="B3" t="s">
        <v>96</v>
      </c>
      <c r="C3" t="s">
        <v>97</v>
      </c>
      <c r="D3" t="s">
        <v>98</v>
      </c>
    </row>
    <row r="4" spans="2:11">
      <c r="C4" t="s">
        <v>99</v>
      </c>
      <c r="F4" t="s">
        <v>100</v>
      </c>
    </row>
    <row r="5" spans="2:11">
      <c r="C5" t="s">
        <v>101</v>
      </c>
      <c r="D5" t="s">
        <v>102</v>
      </c>
      <c r="E5" t="s">
        <v>103</v>
      </c>
      <c r="F5" t="s">
        <v>104</v>
      </c>
    </row>
    <row r="6" spans="2:11">
      <c r="C6" t="s">
        <v>105</v>
      </c>
    </row>
    <row r="9" spans="2:11">
      <c r="C9">
        <v>2500</v>
      </c>
      <c r="D9" s="164">
        <v>7.0000000000000007E-2</v>
      </c>
      <c r="E9" s="164">
        <v>0.08</v>
      </c>
      <c r="F9" s="164">
        <v>0.15000000000000002</v>
      </c>
      <c r="H9">
        <v>2000</v>
      </c>
      <c r="I9" s="164">
        <v>7.0000000000000007E-2</v>
      </c>
      <c r="J9" s="164">
        <v>0.08</v>
      </c>
      <c r="K9" s="164">
        <v>0.15000000000000002</v>
      </c>
    </row>
    <row r="10" spans="2:11">
      <c r="C10">
        <v>2750</v>
      </c>
      <c r="D10" s="164">
        <v>0.05</v>
      </c>
      <c r="E10" s="164">
        <v>0.125</v>
      </c>
      <c r="F10" s="164">
        <v>0.17499999999999999</v>
      </c>
      <c r="H10">
        <v>2250</v>
      </c>
      <c r="I10" s="164">
        <v>0.05</v>
      </c>
      <c r="J10" s="164">
        <v>0.125</v>
      </c>
      <c r="K10" s="164">
        <v>0.17499999999999999</v>
      </c>
    </row>
    <row r="11" spans="2:11">
      <c r="C11">
        <v>3000</v>
      </c>
      <c r="D11" s="164">
        <v>0.08</v>
      </c>
      <c r="E11" s="164">
        <v>0.12</v>
      </c>
      <c r="F11" s="164">
        <v>0.2</v>
      </c>
      <c r="H11">
        <v>2500</v>
      </c>
      <c r="I11" s="164">
        <v>0.08</v>
      </c>
      <c r="J11" s="164">
        <v>0.12</v>
      </c>
      <c r="K11" s="164">
        <v>0.2</v>
      </c>
    </row>
    <row r="12" spans="2:11">
      <c r="C12">
        <v>3250</v>
      </c>
      <c r="D12" s="164">
        <v>0.1</v>
      </c>
      <c r="E12" s="164">
        <v>0.15</v>
      </c>
      <c r="F12" s="164">
        <v>0.25</v>
      </c>
      <c r="H12">
        <v>2750</v>
      </c>
      <c r="I12" s="164">
        <v>0.1</v>
      </c>
      <c r="J12" s="164">
        <v>0.15</v>
      </c>
      <c r="K12" s="164">
        <v>0.25</v>
      </c>
    </row>
    <row r="13" spans="2:11">
      <c r="B13" t="s">
        <v>106</v>
      </c>
      <c r="C13">
        <v>3500</v>
      </c>
      <c r="D13" s="164">
        <v>0.12</v>
      </c>
      <c r="E13" s="164">
        <v>0.18</v>
      </c>
      <c r="F13" s="164">
        <v>0.3</v>
      </c>
      <c r="H13">
        <v>3000</v>
      </c>
      <c r="I13" s="164">
        <v>0.12</v>
      </c>
      <c r="J13" s="164">
        <v>0.18</v>
      </c>
      <c r="K13" s="164">
        <v>0.3</v>
      </c>
    </row>
    <row r="14" spans="2:11">
      <c r="C14" t="s">
        <v>138</v>
      </c>
      <c r="D14" s="164">
        <v>0.15</v>
      </c>
      <c r="E14" s="164">
        <v>0.2</v>
      </c>
      <c r="F14" s="164">
        <v>0.35</v>
      </c>
      <c r="H14">
        <v>3250</v>
      </c>
      <c r="I14" s="164">
        <v>0.15</v>
      </c>
      <c r="J14" s="164">
        <v>0.2</v>
      </c>
      <c r="K14" s="164">
        <v>0.35</v>
      </c>
    </row>
    <row r="15" spans="2:11">
      <c r="H15" t="s">
        <v>132</v>
      </c>
      <c r="I15" s="164">
        <v>0.17</v>
      </c>
      <c r="J15" s="164">
        <v>0.23</v>
      </c>
      <c r="K15" s="164">
        <v>0.4</v>
      </c>
    </row>
    <row r="22" spans="5:13" ht="19.5">
      <c r="E22" s="80"/>
      <c r="F22" s="178" t="s">
        <v>141</v>
      </c>
      <c r="G22" s="177"/>
      <c r="H22" s="177"/>
      <c r="I22" s="177"/>
      <c r="J22" s="10"/>
    </row>
    <row r="23" spans="5:13" ht="20.25" thickBot="1">
      <c r="E23" s="80"/>
      <c r="F23" s="176"/>
      <c r="G23" s="177"/>
      <c r="H23" s="177"/>
      <c r="I23" s="177"/>
      <c r="J23" s="10"/>
    </row>
    <row r="24" spans="5:13" ht="19.5" thickBot="1">
      <c r="E24" s="80"/>
      <c r="F24" s="211" t="s">
        <v>139</v>
      </c>
      <c r="G24" s="209"/>
      <c r="H24" s="209"/>
      <c r="I24" s="209"/>
      <c r="J24" s="210"/>
      <c r="K24" s="209" t="s">
        <v>140</v>
      </c>
      <c r="L24" s="209"/>
      <c r="M24" s="210"/>
    </row>
    <row r="25" spans="5:13" ht="6" customHeight="1" thickBot="1">
      <c r="E25" s="10"/>
      <c r="F25" s="179"/>
      <c r="G25" s="49"/>
      <c r="H25" s="49"/>
      <c r="I25" s="88"/>
      <c r="J25" s="179"/>
      <c r="K25" s="3"/>
      <c r="L25" s="138"/>
      <c r="M25" s="167"/>
    </row>
    <row r="26" spans="5:13">
      <c r="E26" s="10"/>
      <c r="F26" s="16" t="s">
        <v>96</v>
      </c>
      <c r="G26" s="16" t="s">
        <v>97</v>
      </c>
      <c r="H26" s="81" t="s">
        <v>98</v>
      </c>
      <c r="I26" s="82"/>
      <c r="J26" s="183"/>
      <c r="K26" s="165"/>
      <c r="L26" s="166"/>
      <c r="M26" s="166"/>
    </row>
    <row r="27" spans="5:13" ht="15.75" thickBot="1">
      <c r="E27" s="10"/>
      <c r="F27" s="17"/>
      <c r="G27" s="17" t="s">
        <v>99</v>
      </c>
      <c r="H27" s="83"/>
      <c r="I27" s="84"/>
      <c r="J27" s="184" t="s">
        <v>100</v>
      </c>
      <c r="K27" s="4"/>
      <c r="L27" s="168"/>
      <c r="M27" s="17" t="s">
        <v>100</v>
      </c>
    </row>
    <row r="28" spans="5:13">
      <c r="E28" s="10"/>
      <c r="F28" s="22"/>
      <c r="G28" s="22" t="s">
        <v>101</v>
      </c>
      <c r="H28" s="16" t="s">
        <v>102</v>
      </c>
      <c r="I28" s="16" t="s">
        <v>103</v>
      </c>
      <c r="J28" s="184" t="s">
        <v>104</v>
      </c>
      <c r="K28" s="16" t="s">
        <v>102</v>
      </c>
      <c r="L28" s="16" t="s">
        <v>103</v>
      </c>
      <c r="M28" s="85" t="s">
        <v>104</v>
      </c>
    </row>
    <row r="29" spans="5:13" ht="15.75" thickBot="1">
      <c r="E29" s="10"/>
      <c r="F29" s="55"/>
      <c r="G29" s="86" t="s">
        <v>105</v>
      </c>
      <c r="H29" s="87"/>
      <c r="I29" s="87"/>
      <c r="J29" s="179"/>
      <c r="K29" s="169"/>
      <c r="L29" s="169"/>
      <c r="M29" s="167"/>
    </row>
    <row r="30" spans="5:13">
      <c r="E30" s="10"/>
      <c r="F30" s="89"/>
      <c r="G30" s="90"/>
      <c r="H30" s="91"/>
      <c r="I30" s="91"/>
      <c r="J30" s="187"/>
      <c r="K30" s="170"/>
      <c r="L30" s="170"/>
      <c r="M30" s="195"/>
    </row>
    <row r="31" spans="5:13">
      <c r="E31" s="10"/>
      <c r="F31" s="94"/>
      <c r="G31" s="95"/>
      <c r="H31" s="96"/>
      <c r="I31" s="96"/>
      <c r="J31" s="188"/>
      <c r="K31" s="171"/>
      <c r="L31" s="171"/>
      <c r="M31" s="196"/>
    </row>
    <row r="32" spans="5:13">
      <c r="E32" s="15"/>
      <c r="F32" s="98"/>
      <c r="G32" s="94">
        <v>1500</v>
      </c>
      <c r="H32" s="151">
        <v>0.05</v>
      </c>
      <c r="I32" s="101">
        <v>0.1</v>
      </c>
      <c r="J32" s="189">
        <v>0.15000000000000002</v>
      </c>
      <c r="K32" s="171"/>
      <c r="L32" s="171"/>
      <c r="M32" s="196"/>
    </row>
    <row r="33" spans="5:13">
      <c r="E33" s="15"/>
      <c r="F33" s="98"/>
      <c r="G33" s="94">
        <v>1750</v>
      </c>
      <c r="H33" s="152">
        <v>7.0000000000000007E-2</v>
      </c>
      <c r="I33" s="180">
        <v>0.13</v>
      </c>
      <c r="J33" s="190">
        <v>0.2</v>
      </c>
      <c r="K33" s="171"/>
      <c r="L33" s="171"/>
      <c r="M33" s="196"/>
    </row>
    <row r="34" spans="5:13">
      <c r="E34" s="10"/>
      <c r="F34" s="104"/>
      <c r="G34" s="95">
        <v>2000</v>
      </c>
      <c r="H34" s="96">
        <v>0.08</v>
      </c>
      <c r="I34" s="96">
        <v>0.17</v>
      </c>
      <c r="J34" s="188">
        <v>0.25</v>
      </c>
      <c r="K34" s="171"/>
      <c r="L34" s="171"/>
      <c r="M34" s="196"/>
    </row>
    <row r="35" spans="5:13">
      <c r="E35" s="10"/>
      <c r="F35" s="33"/>
      <c r="G35" s="181">
        <v>2250</v>
      </c>
      <c r="H35" s="109">
        <v>0.1</v>
      </c>
      <c r="I35" s="109">
        <v>0.2</v>
      </c>
      <c r="J35" s="188">
        <v>0.30000000000000004</v>
      </c>
      <c r="K35" s="171"/>
      <c r="L35" s="171"/>
      <c r="M35" s="196"/>
    </row>
    <row r="36" spans="5:13">
      <c r="E36" s="10"/>
      <c r="F36" s="98"/>
      <c r="G36" s="181">
        <v>2500</v>
      </c>
      <c r="H36" s="109">
        <v>0.12</v>
      </c>
      <c r="I36" s="109">
        <v>0.23</v>
      </c>
      <c r="J36" s="191">
        <v>0.35</v>
      </c>
      <c r="K36" s="173">
        <v>7.0000000000000007E-2</v>
      </c>
      <c r="L36" s="173">
        <v>0.08</v>
      </c>
      <c r="M36" s="197">
        <f>K36+L36</f>
        <v>0.15000000000000002</v>
      </c>
    </row>
    <row r="37" spans="5:13">
      <c r="E37" s="10"/>
      <c r="F37" s="94"/>
      <c r="G37" s="94">
        <v>3000</v>
      </c>
      <c r="H37" s="101">
        <v>0.15</v>
      </c>
      <c r="I37" s="101">
        <v>0.25</v>
      </c>
      <c r="J37" s="192">
        <v>0.4</v>
      </c>
      <c r="K37" s="173">
        <v>0.08</v>
      </c>
      <c r="L37" s="173">
        <v>0.12</v>
      </c>
      <c r="M37" s="197">
        <v>0.2</v>
      </c>
    </row>
    <row r="38" spans="5:13">
      <c r="E38" s="10"/>
      <c r="F38" s="174"/>
      <c r="G38" s="174">
        <v>3500</v>
      </c>
      <c r="H38" s="182">
        <v>0.17</v>
      </c>
      <c r="I38" s="182">
        <v>0.28000000000000003</v>
      </c>
      <c r="J38" s="193">
        <v>0.45000000000000007</v>
      </c>
      <c r="K38" s="175">
        <v>0.12</v>
      </c>
      <c r="L38" s="175">
        <v>0.18</v>
      </c>
      <c r="M38" s="198">
        <v>0.3</v>
      </c>
    </row>
    <row r="39" spans="5:13">
      <c r="F39" s="171"/>
      <c r="G39" s="185" t="s">
        <v>138</v>
      </c>
      <c r="H39" s="186">
        <v>0.22</v>
      </c>
      <c r="I39" s="186">
        <v>0.33</v>
      </c>
      <c r="J39" s="193">
        <f>H39+I39</f>
        <v>0.55000000000000004</v>
      </c>
      <c r="K39" s="173">
        <v>0.17</v>
      </c>
      <c r="L39" s="173">
        <v>0.23</v>
      </c>
      <c r="M39" s="197">
        <v>0.4</v>
      </c>
    </row>
    <row r="40" spans="5:13" ht="1.5" customHeight="1" thickBot="1">
      <c r="F40" s="172"/>
      <c r="G40" s="172"/>
      <c r="H40" s="172"/>
      <c r="I40" s="172"/>
      <c r="J40" s="194"/>
      <c r="K40" s="172"/>
      <c r="L40" s="172"/>
      <c r="M40" s="199"/>
    </row>
  </sheetData>
  <mergeCells count="2">
    <mergeCell ref="K24:M24"/>
    <mergeCell ref="F24:J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Format</vt:lpstr>
      <vt:lpstr>Coursework MSC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2024-07-30T10:23:45Z</dcterms:modified>
</cp:coreProperties>
</file>